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0" windowWidth="20730" windowHeight="11055"/>
  </bookViews>
  <sheets>
    <sheet name="Max Data Rate" sheetId="1" r:id="rId1"/>
  </sheets>
  <calcPr calcId="145621"/>
</workbook>
</file>

<file path=xl/calcChain.xml><?xml version="1.0" encoding="utf-8"?>
<calcChain xmlns="http://schemas.openxmlformats.org/spreadsheetml/2006/main">
  <c r="H11" i="1" l="1"/>
  <c r="H12" i="1" l="1"/>
  <c r="H5" i="1"/>
  <c r="H7" i="1"/>
  <c r="F15" i="1" l="1"/>
  <c r="H19" i="1"/>
  <c r="F6" i="1"/>
  <c r="F8" i="1" s="1"/>
  <c r="H8" i="1" s="1"/>
  <c r="F16" i="1" l="1"/>
  <c r="F22" i="1" s="1"/>
  <c r="F26" i="1" s="1"/>
  <c r="F27" i="1" s="1"/>
  <c r="H27" i="1" s="1"/>
  <c r="F28" i="1" s="1"/>
  <c r="H26" i="1"/>
  <c r="H6" i="1"/>
  <c r="H28" i="1" l="1"/>
</calcChain>
</file>

<file path=xl/sharedStrings.xml><?xml version="1.0" encoding="utf-8"?>
<sst xmlns="http://schemas.openxmlformats.org/spreadsheetml/2006/main" count="91" uniqueCount="76">
  <si>
    <t>J/K</t>
  </si>
  <si>
    <t xml:space="preserve">Boltzmann Konstante: </t>
  </si>
  <si>
    <t>Room Temperature:</t>
  </si>
  <si>
    <t>Thermal Noise Density:</t>
  </si>
  <si>
    <t>Total Noise Power:</t>
  </si>
  <si>
    <t>Symbol</t>
  </si>
  <si>
    <t>k</t>
  </si>
  <si>
    <t>T</t>
  </si>
  <si>
    <t>No</t>
  </si>
  <si>
    <t>N</t>
  </si>
  <si>
    <t>No=kT</t>
  </si>
  <si>
    <t>Bandwidth:</t>
  </si>
  <si>
    <t>B</t>
  </si>
  <si>
    <t>Hz</t>
  </si>
  <si>
    <t>K</t>
  </si>
  <si>
    <t>N=No * B</t>
  </si>
  <si>
    <t>J * Hz (W)</t>
  </si>
  <si>
    <t>dBm/Hz</t>
  </si>
  <si>
    <t>J (Ws)</t>
  </si>
  <si>
    <t>Equation</t>
  </si>
  <si>
    <t>Value (Example)</t>
  </si>
  <si>
    <t>Unit</t>
  </si>
  <si>
    <t>Remark</t>
  </si>
  <si>
    <t>Transmit Power:</t>
  </si>
  <si>
    <t>Ptx</t>
  </si>
  <si>
    <t>W</t>
  </si>
  <si>
    <t>Gt</t>
  </si>
  <si>
    <t>Antennengewinn TX:</t>
  </si>
  <si>
    <t>dBi</t>
  </si>
  <si>
    <t>Antennengewinn RX:</t>
  </si>
  <si>
    <t>Gr</t>
  </si>
  <si>
    <t>Rauschzahl Empfänger:</t>
  </si>
  <si>
    <t>Nr</t>
  </si>
  <si>
    <t>dB</t>
  </si>
  <si>
    <t>Implementierungsverluste:</t>
  </si>
  <si>
    <t>Ni</t>
  </si>
  <si>
    <t>C</t>
  </si>
  <si>
    <t>Signal Power at Receiver</t>
  </si>
  <si>
    <t>S</t>
  </si>
  <si>
    <t>dBm</t>
  </si>
  <si>
    <t>S=Ptx+Gt+Gr-PL</t>
  </si>
  <si>
    <t>SNR</t>
  </si>
  <si>
    <t>Signal Rauschverhältnis (SNR)</t>
  </si>
  <si>
    <t>SNR=S/N</t>
  </si>
  <si>
    <t>(Example)</t>
  </si>
  <si>
    <t>bit/s</t>
  </si>
  <si>
    <t>Pfadverlust</t>
  </si>
  <si>
    <t>PL</t>
  </si>
  <si>
    <t>f</t>
  </si>
  <si>
    <t>Trägerfrequenc</t>
  </si>
  <si>
    <t>Lichtgeschwindigkeit</t>
  </si>
  <si>
    <t>c</t>
  </si>
  <si>
    <t>Entfernung</t>
  </si>
  <si>
    <t>d</t>
  </si>
  <si>
    <t>m/s</t>
  </si>
  <si>
    <t>m</t>
  </si>
  <si>
    <t>(absolut)</t>
  </si>
  <si>
    <t>Channel Capacity (Shannon)</t>
  </si>
  <si>
    <t>Rauschleistung</t>
  </si>
  <si>
    <t>Linkbudget</t>
  </si>
  <si>
    <t xml:space="preserve">PfadverlustFaktor </t>
  </si>
  <si>
    <t>n</t>
  </si>
  <si>
    <t>PL=(4*Pi()*d*f/c)^n</t>
  </si>
  <si>
    <t>(max. Data Rate)</t>
  </si>
  <si>
    <t>logarithmic</t>
  </si>
  <si>
    <t>Mbit/s</t>
  </si>
  <si>
    <t>MHz</t>
  </si>
  <si>
    <t>GHz</t>
  </si>
  <si>
    <t>°C</t>
  </si>
  <si>
    <t>km/s</t>
  </si>
  <si>
    <t>(~fixed)</t>
  </si>
  <si>
    <r>
      <t>(60 GHz: PL</t>
    </r>
    <r>
      <rPr>
        <vertAlign val="subscript"/>
        <sz val="11"/>
        <color theme="1"/>
        <rFont val="Calibri"/>
        <family val="2"/>
        <scheme val="minor"/>
      </rPr>
      <t>1m</t>
    </r>
    <r>
      <rPr>
        <sz val="11"/>
        <color theme="1"/>
        <rFont val="Calibri"/>
        <family val="2"/>
        <scheme val="minor"/>
      </rPr>
      <t>=68dB; PL</t>
    </r>
    <r>
      <rPr>
        <vertAlign val="subscript"/>
        <sz val="11"/>
        <color theme="1"/>
        <rFont val="Calibri"/>
        <family val="2"/>
        <scheme val="minor"/>
      </rPr>
      <t>10m</t>
    </r>
    <r>
      <rPr>
        <sz val="11"/>
        <color theme="1"/>
        <rFont val="Calibri"/>
        <family val="2"/>
        <scheme val="minor"/>
      </rPr>
      <t>=88dB)</t>
    </r>
  </si>
  <si>
    <t>Free-space:n=2</t>
  </si>
  <si>
    <t>µW (absolut)</t>
  </si>
  <si>
    <t>Yeallow fields can be modified!</t>
  </si>
  <si>
    <t>C=B*log2(1+S/N)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</si>
</sst>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31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3" fillId="3" borderId="1" xfId="1" applyBorder="1"/>
    <xf numFmtId="0" fontId="3" fillId="3" borderId="2" xfId="1" applyBorder="1"/>
    <xf numFmtId="0" fontId="3" fillId="3" borderId="3" xfId="1" applyBorder="1"/>
    <xf numFmtId="0" fontId="0" fillId="0" borderId="4" xfId="0" applyBorder="1"/>
    <xf numFmtId="0" fontId="0" fillId="0" borderId="0" xfId="0" applyBorder="1"/>
    <xf numFmtId="11" fontId="0" fillId="0" borderId="0" xfId="0" applyNumberFormat="1" applyBorder="1"/>
    <xf numFmtId="0" fontId="0" fillId="0" borderId="5" xfId="0" applyBorder="1"/>
    <xf numFmtId="2" fontId="0" fillId="0" borderId="0" xfId="0" applyNumberFormat="1" applyBorder="1"/>
    <xf numFmtId="11" fontId="0" fillId="2" borderId="0" xfId="0" applyNumberFormat="1" applyFill="1" applyBorder="1"/>
    <xf numFmtId="0" fontId="1" fillId="0" borderId="0" xfId="0" applyFont="1" applyBorder="1"/>
    <xf numFmtId="11" fontId="1" fillId="0" borderId="0" xfId="0" applyNumberFormat="1" applyFont="1" applyBorder="1"/>
    <xf numFmtId="2" fontId="1" fillId="0" borderId="0" xfId="0" applyNumberFormat="1" applyFont="1" applyBorder="1"/>
    <xf numFmtId="0" fontId="1" fillId="0" borderId="5" xfId="0" applyFont="1" applyBorder="1"/>
    <xf numFmtId="0" fontId="0" fillId="2" borderId="0" xfId="0" applyFill="1" applyBorder="1"/>
    <xf numFmtId="2" fontId="0" fillId="2" borderId="0" xfId="0" applyNumberFormat="1" applyFill="1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1" fillId="0" borderId="0" xfId="0" applyFont="1" applyFill="1" applyBorder="1"/>
    <xf numFmtId="4" fontId="0" fillId="0" borderId="0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165" fontId="0" fillId="0" borderId="0" xfId="0" applyNumberFormat="1" applyBorder="1"/>
    <xf numFmtId="0" fontId="5" fillId="0" borderId="5" xfId="0" applyFont="1" applyBorder="1"/>
    <xf numFmtId="0" fontId="0" fillId="3" borderId="1" xfId="1" applyFont="1" applyBorder="1"/>
    <xf numFmtId="0" fontId="0" fillId="3" borderId="2" xfId="1" applyFont="1" applyBorder="1"/>
    <xf numFmtId="2" fontId="1" fillId="3" borderId="2" xfId="1" applyNumberFormat="1" applyFont="1" applyBorder="1"/>
    <xf numFmtId="0" fontId="1" fillId="3" borderId="3" xfId="1" applyFont="1" applyBorder="1"/>
  </cellXfs>
  <cellStyles count="2">
    <cellStyle name="20 % - Akzent1" xfId="1" builtinId="3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31"/>
  <sheetViews>
    <sheetView tabSelected="1" topLeftCell="A4" zoomScaleNormal="100" workbookViewId="0">
      <selection activeCell="F20" sqref="F20"/>
    </sheetView>
  </sheetViews>
  <sheetFormatPr baseColWidth="10" defaultColWidth="9.140625" defaultRowHeight="15" x14ac:dyDescent="0.25"/>
  <cols>
    <col min="2" max="2" width="11.85546875" customWidth="1"/>
    <col min="3" max="3" width="24.5703125" customWidth="1"/>
    <col min="4" max="4" width="10.140625" customWidth="1"/>
    <col min="5" max="5" width="19.140625" customWidth="1"/>
    <col min="6" max="6" width="16.5703125" customWidth="1"/>
    <col min="7" max="7" width="11.85546875" customWidth="1"/>
    <col min="8" max="8" width="15.28515625" customWidth="1"/>
    <col min="9" max="9" width="14" customWidth="1"/>
    <col min="11" max="11" width="12" bestFit="1" customWidth="1"/>
  </cols>
  <sheetData>
    <row r="1" spans="2:10" ht="15.75" thickBot="1" x14ac:dyDescent="0.3">
      <c r="B1" s="16" t="s">
        <v>74</v>
      </c>
    </row>
    <row r="2" spans="2:10" ht="15.75" thickBot="1" x14ac:dyDescent="0.3">
      <c r="B2" s="19"/>
      <c r="C2" s="20"/>
      <c r="D2" s="4" t="s">
        <v>5</v>
      </c>
      <c r="E2" s="4" t="s">
        <v>19</v>
      </c>
      <c r="F2" s="4" t="s">
        <v>20</v>
      </c>
      <c r="G2" s="4" t="s">
        <v>21</v>
      </c>
      <c r="H2" s="4" t="s">
        <v>22</v>
      </c>
      <c r="I2" s="5"/>
    </row>
    <row r="3" spans="2:10" ht="15.75" thickBot="1" x14ac:dyDescent="0.3">
      <c r="B3" s="27" t="s">
        <v>58</v>
      </c>
      <c r="C3" s="4"/>
      <c r="D3" s="4"/>
      <c r="E3" s="4"/>
      <c r="F3" s="4"/>
      <c r="G3" s="4"/>
      <c r="H3" s="4"/>
      <c r="I3" s="5"/>
    </row>
    <row r="4" spans="2:10" x14ac:dyDescent="0.25">
      <c r="B4" s="6"/>
      <c r="C4" s="7" t="s">
        <v>1</v>
      </c>
      <c r="D4" s="7" t="s">
        <v>6</v>
      </c>
      <c r="E4" s="7"/>
      <c r="F4" s="8">
        <v>1.3806504000000001E-23</v>
      </c>
      <c r="G4" s="7" t="s">
        <v>0</v>
      </c>
      <c r="H4" s="7"/>
      <c r="I4" s="9"/>
    </row>
    <row r="5" spans="2:10" x14ac:dyDescent="0.25">
      <c r="B5" s="6"/>
      <c r="C5" s="7" t="s">
        <v>2</v>
      </c>
      <c r="D5" s="7" t="s">
        <v>7</v>
      </c>
      <c r="E5" s="7"/>
      <c r="F5" s="7">
        <v>293</v>
      </c>
      <c r="G5" s="7" t="s">
        <v>14</v>
      </c>
      <c r="H5" s="7">
        <f>F5-273</f>
        <v>20</v>
      </c>
      <c r="I5" s="9" t="s">
        <v>68</v>
      </c>
    </row>
    <row r="6" spans="2:10" x14ac:dyDescent="0.25">
      <c r="B6" s="6"/>
      <c r="C6" s="7" t="s">
        <v>3</v>
      </c>
      <c r="D6" s="7" t="s">
        <v>8</v>
      </c>
      <c r="E6" s="7" t="s">
        <v>10</v>
      </c>
      <c r="F6" s="7">
        <f>F4*F5</f>
        <v>4.0453056720000005E-21</v>
      </c>
      <c r="G6" s="7" t="s">
        <v>18</v>
      </c>
      <c r="H6" s="10">
        <f>10*LOG10(F6/0.001)</f>
        <v>-173.93048656586384</v>
      </c>
      <c r="I6" s="9" t="s">
        <v>17</v>
      </c>
      <c r="J6" s="18" t="s">
        <v>70</v>
      </c>
    </row>
    <row r="7" spans="2:10" x14ac:dyDescent="0.25">
      <c r="B7" s="6"/>
      <c r="C7" s="7" t="s">
        <v>11</v>
      </c>
      <c r="D7" s="7" t="s">
        <v>12</v>
      </c>
      <c r="E7" s="7"/>
      <c r="F7" s="11">
        <v>16000000</v>
      </c>
      <c r="G7" s="7" t="s">
        <v>13</v>
      </c>
      <c r="H7" s="22">
        <f>F7/1000000</f>
        <v>16</v>
      </c>
      <c r="I7" s="9" t="s">
        <v>66</v>
      </c>
      <c r="J7" t="s">
        <v>44</v>
      </c>
    </row>
    <row r="8" spans="2:10" x14ac:dyDescent="0.25">
      <c r="B8" s="6"/>
      <c r="C8" s="12" t="s">
        <v>4</v>
      </c>
      <c r="D8" s="12" t="s">
        <v>9</v>
      </c>
      <c r="E8" s="12" t="s">
        <v>15</v>
      </c>
      <c r="F8" s="13">
        <f>F6*F7</f>
        <v>6.4724890752000014E-14</v>
      </c>
      <c r="G8" s="12" t="s">
        <v>16</v>
      </c>
      <c r="H8" s="14">
        <f>10*LOG10(F8/0.001)</f>
        <v>-101.88928673930457</v>
      </c>
      <c r="I8" s="15" t="s">
        <v>39</v>
      </c>
    </row>
    <row r="9" spans="2:10" ht="15.75" thickBot="1" x14ac:dyDescent="0.3">
      <c r="B9" s="6"/>
      <c r="C9" s="7"/>
      <c r="D9" s="7"/>
      <c r="E9" s="7"/>
      <c r="F9" s="7"/>
      <c r="G9" s="7"/>
      <c r="H9" s="7"/>
      <c r="I9" s="9"/>
    </row>
    <row r="10" spans="2:10" ht="15.75" thickBot="1" x14ac:dyDescent="0.3">
      <c r="B10" s="3" t="s">
        <v>46</v>
      </c>
      <c r="C10" s="4"/>
      <c r="D10" s="4"/>
      <c r="E10" s="4"/>
      <c r="F10" s="4"/>
      <c r="G10" s="4"/>
      <c r="H10" s="4"/>
      <c r="I10" s="5"/>
    </row>
    <row r="11" spans="2:10" x14ac:dyDescent="0.25">
      <c r="B11" s="6"/>
      <c r="C11" s="7" t="s">
        <v>49</v>
      </c>
      <c r="D11" s="7" t="s">
        <v>48</v>
      </c>
      <c r="E11" s="7"/>
      <c r="F11" s="11">
        <v>5200000000</v>
      </c>
      <c r="G11" s="7" t="s">
        <v>13</v>
      </c>
      <c r="H11" s="23">
        <f>F11/1000000000</f>
        <v>5.2</v>
      </c>
      <c r="I11" s="9" t="s">
        <v>67</v>
      </c>
    </row>
    <row r="12" spans="2:10" x14ac:dyDescent="0.25">
      <c r="B12" s="6"/>
      <c r="C12" s="7" t="s">
        <v>50</v>
      </c>
      <c r="D12" s="7" t="s">
        <v>51</v>
      </c>
      <c r="E12" s="7"/>
      <c r="F12" s="8">
        <v>300000000</v>
      </c>
      <c r="G12" s="7" t="s">
        <v>54</v>
      </c>
      <c r="H12" s="24">
        <f>F12/1000</f>
        <v>300000</v>
      </c>
      <c r="I12" s="9" t="s">
        <v>69</v>
      </c>
    </row>
    <row r="13" spans="2:10" x14ac:dyDescent="0.25">
      <c r="B13" s="6"/>
      <c r="C13" s="7" t="s">
        <v>52</v>
      </c>
      <c r="D13" s="7" t="s">
        <v>53</v>
      </c>
      <c r="E13" s="7"/>
      <c r="F13" s="16">
        <v>10</v>
      </c>
      <c r="G13" s="7" t="s">
        <v>55</v>
      </c>
      <c r="H13" s="7"/>
      <c r="I13" s="9"/>
    </row>
    <row r="14" spans="2:10" x14ac:dyDescent="0.25">
      <c r="B14" s="6"/>
      <c r="C14" s="7" t="s">
        <v>60</v>
      </c>
      <c r="D14" s="7" t="s">
        <v>61</v>
      </c>
      <c r="E14" s="7"/>
      <c r="F14" s="16">
        <v>2</v>
      </c>
      <c r="G14" s="7"/>
      <c r="H14" s="7" t="s">
        <v>72</v>
      </c>
      <c r="I14" s="9"/>
    </row>
    <row r="15" spans="2:10" x14ac:dyDescent="0.25">
      <c r="B15" s="6"/>
      <c r="C15" s="7" t="s">
        <v>46</v>
      </c>
      <c r="D15" s="7" t="s">
        <v>47</v>
      </c>
      <c r="E15" s="7" t="s">
        <v>62</v>
      </c>
      <c r="F15" s="8">
        <f>(4*PI()*F13*F11/F12)^F14</f>
        <v>4744428.4978747778</v>
      </c>
      <c r="G15" s="7" t="s">
        <v>56</v>
      </c>
      <c r="H15" s="7"/>
      <c r="I15" s="9"/>
    </row>
    <row r="16" spans="2:10" x14ac:dyDescent="0.25">
      <c r="B16" s="6"/>
      <c r="C16" s="12" t="s">
        <v>46</v>
      </c>
      <c r="D16" s="12" t="s">
        <v>47</v>
      </c>
      <c r="E16" s="12"/>
      <c r="F16" s="14">
        <f>10*LOG10(F15)</f>
        <v>66.761839058744656</v>
      </c>
      <c r="G16" s="12" t="s">
        <v>33</v>
      </c>
      <c r="H16" s="21" t="s">
        <v>64</v>
      </c>
      <c r="I16" s="9"/>
    </row>
    <row r="17" spans="2:10" ht="18.75" thickBot="1" x14ac:dyDescent="0.4">
      <c r="B17" s="6"/>
      <c r="C17" s="7"/>
      <c r="D17" s="7"/>
      <c r="E17" s="7"/>
      <c r="F17" s="7"/>
      <c r="G17" s="7" t="s">
        <v>71</v>
      </c>
      <c r="I17" s="9"/>
    </row>
    <row r="18" spans="2:10" ht="15.75" thickBot="1" x14ac:dyDescent="0.3">
      <c r="B18" s="3" t="s">
        <v>59</v>
      </c>
      <c r="C18" s="4"/>
      <c r="D18" s="4"/>
      <c r="E18" s="4"/>
      <c r="F18" s="4"/>
      <c r="G18" s="4"/>
      <c r="H18" s="4"/>
      <c r="I18" s="5"/>
    </row>
    <row r="19" spans="2:10" x14ac:dyDescent="0.25">
      <c r="B19" s="6"/>
      <c r="C19" s="7" t="s">
        <v>23</v>
      </c>
      <c r="D19" s="7" t="s">
        <v>24</v>
      </c>
      <c r="E19" s="7"/>
      <c r="F19" s="17">
        <v>0.01</v>
      </c>
      <c r="G19" s="7" t="s">
        <v>25</v>
      </c>
      <c r="H19" s="10">
        <f>10*LOG10(F19/0.001)</f>
        <v>10</v>
      </c>
      <c r="I19" s="9" t="s">
        <v>39</v>
      </c>
      <c r="J19" t="s">
        <v>44</v>
      </c>
    </row>
    <row r="20" spans="2:10" x14ac:dyDescent="0.25">
      <c r="B20" s="6"/>
      <c r="C20" s="7" t="s">
        <v>27</v>
      </c>
      <c r="D20" s="7" t="s">
        <v>26</v>
      </c>
      <c r="E20" s="7"/>
      <c r="F20" s="16">
        <v>3</v>
      </c>
      <c r="G20" s="7" t="s">
        <v>28</v>
      </c>
      <c r="H20" s="7"/>
      <c r="I20" s="9"/>
    </row>
    <row r="21" spans="2:10" x14ac:dyDescent="0.25">
      <c r="B21" s="6"/>
      <c r="C21" s="7" t="s">
        <v>29</v>
      </c>
      <c r="D21" s="7" t="s">
        <v>30</v>
      </c>
      <c r="E21" s="7"/>
      <c r="F21" s="16">
        <v>3</v>
      </c>
      <c r="G21" s="7" t="s">
        <v>28</v>
      </c>
      <c r="H21" s="7"/>
      <c r="I21" s="9"/>
    </row>
    <row r="22" spans="2:10" x14ac:dyDescent="0.25">
      <c r="B22" s="6"/>
      <c r="C22" s="7" t="s">
        <v>46</v>
      </c>
      <c r="D22" s="7" t="s">
        <v>47</v>
      </c>
      <c r="E22" s="7"/>
      <c r="F22" s="10">
        <f>F16</f>
        <v>66.761839058744656</v>
      </c>
      <c r="G22" s="7" t="s">
        <v>33</v>
      </c>
      <c r="I22" s="9"/>
    </row>
    <row r="23" spans="2:10" x14ac:dyDescent="0.25">
      <c r="B23" s="6"/>
      <c r="C23" s="7" t="s">
        <v>31</v>
      </c>
      <c r="D23" s="7" t="s">
        <v>32</v>
      </c>
      <c r="E23" s="7"/>
      <c r="F23" s="16">
        <v>8</v>
      </c>
      <c r="G23" s="7" t="s">
        <v>33</v>
      </c>
      <c r="H23" s="7"/>
      <c r="I23" s="9"/>
    </row>
    <row r="24" spans="2:10" x14ac:dyDescent="0.25">
      <c r="B24" s="6"/>
      <c r="C24" s="7" t="s">
        <v>34</v>
      </c>
      <c r="D24" s="7" t="s">
        <v>35</v>
      </c>
      <c r="E24" s="7"/>
      <c r="F24" s="16">
        <v>5</v>
      </c>
      <c r="G24" s="7" t="s">
        <v>33</v>
      </c>
      <c r="H24" s="7"/>
      <c r="I24" s="9"/>
    </row>
    <row r="25" spans="2:10" x14ac:dyDescent="0.25">
      <c r="B25" s="6"/>
      <c r="C25" s="7"/>
      <c r="D25" s="7"/>
      <c r="E25" s="7"/>
      <c r="F25" s="7"/>
      <c r="G25" s="7"/>
      <c r="H25" s="7"/>
      <c r="I25" s="9"/>
    </row>
    <row r="26" spans="2:10" x14ac:dyDescent="0.25">
      <c r="B26" s="6"/>
      <c r="C26" s="7" t="s">
        <v>37</v>
      </c>
      <c r="D26" s="7" t="s">
        <v>38</v>
      </c>
      <c r="E26" s="7" t="s">
        <v>40</v>
      </c>
      <c r="F26" s="10">
        <f>H19+F20+F21-F22</f>
        <v>-50.761839058744656</v>
      </c>
      <c r="G26" s="7" t="s">
        <v>39</v>
      </c>
      <c r="H26" s="25">
        <f>((F19/F15)*10^(F20/10)*10^(F21/10))*1000000</f>
        <v>8.3910458495016979E-3</v>
      </c>
      <c r="I26" s="26" t="s">
        <v>73</v>
      </c>
    </row>
    <row r="27" spans="2:10" ht="15.75" thickBot="1" x14ac:dyDescent="0.3">
      <c r="B27" s="6"/>
      <c r="C27" s="7" t="s">
        <v>42</v>
      </c>
      <c r="D27" s="7" t="s">
        <v>41</v>
      </c>
      <c r="E27" s="7" t="s">
        <v>43</v>
      </c>
      <c r="F27" s="10">
        <f>F26-H8-F23-F24</f>
        <v>38.127447680559911</v>
      </c>
      <c r="G27" s="7" t="s">
        <v>33</v>
      </c>
      <c r="H27" s="10">
        <f>10^(F27/10)</f>
        <v>6497.4772574975805</v>
      </c>
      <c r="I27" s="9" t="s">
        <v>56</v>
      </c>
    </row>
    <row r="28" spans="2:10" ht="15.75" thickBot="1" x14ac:dyDescent="0.3">
      <c r="B28" s="3"/>
      <c r="C28" s="4" t="s">
        <v>57</v>
      </c>
      <c r="D28" s="4" t="s">
        <v>36</v>
      </c>
      <c r="E28" s="28" t="s">
        <v>75</v>
      </c>
      <c r="F28" s="29">
        <f>F7*LOG((1+H27), 2)</f>
        <v>202654175.77303979</v>
      </c>
      <c r="G28" s="4" t="s">
        <v>45</v>
      </c>
      <c r="H28" s="29">
        <f>F28/1000000</f>
        <v>202.65417577303978</v>
      </c>
      <c r="I28" s="30" t="s">
        <v>65</v>
      </c>
      <c r="J28" s="2" t="s">
        <v>63</v>
      </c>
    </row>
    <row r="31" spans="2:10" x14ac:dyDescent="0.25">
      <c r="F31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Max Data Rate</vt:lpstr>
    </vt:vector>
  </TitlesOfParts>
  <Company>IHP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dcterms:created xsi:type="dcterms:W3CDTF">2011-05-19T09:12:09Z</dcterms:created>
  <dcterms:modified xsi:type="dcterms:W3CDTF">2013-12-13T09:34:35Z</dcterms:modified>
</cp:coreProperties>
</file>