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filterPrivacy="1" autoCompressPictures="0"/>
  <bookViews>
    <workbookView xWindow="2000" yWindow="0" windowWidth="33660" windowHeight="28160" firstSheet="2" activeTab="3"/>
  </bookViews>
  <sheets>
    <sheet name="results.csv" sheetId="1" r:id="rId1"/>
    <sheet name="boss vs against DTW" sheetId="5" r:id="rId2"/>
    <sheet name="boss against boss VS" sheetId="3" r:id="rId3"/>
    <sheet name="UCR only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6" l="1"/>
  <c r="K2" i="6"/>
  <c r="K4" i="6"/>
  <c r="B90" i="6"/>
  <c r="O83" i="6"/>
  <c r="O65" i="6"/>
  <c r="O18" i="6"/>
  <c r="P18" i="6"/>
  <c r="Q18" i="6"/>
  <c r="O81" i="6"/>
  <c r="O77" i="6"/>
  <c r="O19" i="6"/>
  <c r="P19" i="6"/>
  <c r="Q19" i="6"/>
  <c r="O25" i="6"/>
  <c r="O93" i="6"/>
  <c r="O20" i="6"/>
  <c r="P20" i="6"/>
  <c r="Q20" i="6"/>
  <c r="O80" i="6"/>
  <c r="O107" i="6"/>
  <c r="O21" i="6"/>
  <c r="P21" i="6"/>
  <c r="Q21" i="6"/>
  <c r="O103" i="6"/>
  <c r="O22" i="6"/>
  <c r="P22" i="6"/>
  <c r="Q22" i="6"/>
  <c r="O58" i="6"/>
  <c r="O102" i="6"/>
  <c r="O23" i="6"/>
  <c r="P23" i="6"/>
  <c r="Q23" i="6"/>
  <c r="O67" i="6"/>
  <c r="O95" i="6"/>
  <c r="O24" i="6"/>
  <c r="P24" i="6"/>
  <c r="Q24" i="6"/>
  <c r="O66" i="6"/>
  <c r="O26" i="6"/>
  <c r="P25" i="6"/>
  <c r="Q25" i="6"/>
  <c r="O52" i="6"/>
  <c r="O32" i="6"/>
  <c r="P26" i="6"/>
  <c r="Q26" i="6"/>
  <c r="O78" i="6"/>
  <c r="O98" i="6"/>
  <c r="O27" i="6"/>
  <c r="P27" i="6"/>
  <c r="Q27" i="6"/>
  <c r="O47" i="6"/>
  <c r="O28" i="6"/>
  <c r="P28" i="6"/>
  <c r="Q28" i="6"/>
  <c r="O46" i="6"/>
  <c r="O29" i="6"/>
  <c r="P29" i="6"/>
  <c r="Q29" i="6"/>
  <c r="O89" i="6"/>
  <c r="O30" i="6"/>
  <c r="P30" i="6"/>
  <c r="Q30" i="6"/>
  <c r="O63" i="6"/>
  <c r="O71" i="6"/>
  <c r="O31" i="6"/>
  <c r="P31" i="6"/>
  <c r="Q31" i="6"/>
  <c r="O82" i="6"/>
  <c r="P32" i="6"/>
  <c r="Q32" i="6"/>
  <c r="O59" i="6"/>
  <c r="O41" i="6"/>
  <c r="O33" i="6"/>
  <c r="P33" i="6"/>
  <c r="Q33" i="6"/>
  <c r="O79" i="6"/>
  <c r="O64" i="6"/>
  <c r="O34" i="6"/>
  <c r="P34" i="6"/>
  <c r="Q34" i="6"/>
  <c r="O72" i="6"/>
  <c r="O61" i="6"/>
  <c r="O35" i="6"/>
  <c r="P35" i="6"/>
  <c r="Q35" i="6"/>
  <c r="O37" i="6"/>
  <c r="O50" i="6"/>
  <c r="O36" i="6"/>
  <c r="P36" i="6"/>
  <c r="Q36" i="6"/>
  <c r="O69" i="6"/>
  <c r="O44" i="6"/>
  <c r="P37" i="6"/>
  <c r="Q37" i="6"/>
  <c r="O106" i="6"/>
  <c r="O38" i="6"/>
  <c r="P38" i="6"/>
  <c r="Q38" i="6"/>
  <c r="O92" i="6"/>
  <c r="O90" i="6"/>
  <c r="O39" i="6"/>
  <c r="P39" i="6"/>
  <c r="Q39" i="6"/>
  <c r="O73" i="6"/>
  <c r="O99" i="6"/>
  <c r="O40" i="6"/>
  <c r="P40" i="6"/>
  <c r="Q40" i="6"/>
  <c r="O60" i="6"/>
  <c r="O56" i="6"/>
  <c r="P41" i="6"/>
  <c r="Q41" i="6"/>
  <c r="O74" i="6"/>
  <c r="O42" i="6"/>
  <c r="P42" i="6"/>
  <c r="Q42" i="6"/>
  <c r="O91" i="6"/>
  <c r="O43" i="6"/>
  <c r="P43" i="6"/>
  <c r="Q43" i="6"/>
  <c r="P44" i="6"/>
  <c r="Q44" i="6"/>
  <c r="O45" i="6"/>
  <c r="P45" i="6"/>
  <c r="Q45" i="6"/>
  <c r="O105" i="6"/>
  <c r="P46" i="6"/>
  <c r="Q46" i="6"/>
  <c r="O94" i="6"/>
  <c r="P47" i="6"/>
  <c r="Q47" i="6"/>
  <c r="O76" i="6"/>
  <c r="O48" i="6"/>
  <c r="P48" i="6"/>
  <c r="Q48" i="6"/>
  <c r="O68" i="6"/>
  <c r="O101" i="6"/>
  <c r="O49" i="6"/>
  <c r="P49" i="6"/>
  <c r="Q49" i="6"/>
  <c r="O70" i="6"/>
  <c r="P50" i="6"/>
  <c r="Q50" i="6"/>
  <c r="O51" i="6"/>
  <c r="P51" i="6"/>
  <c r="Q51" i="6"/>
  <c r="O108" i="6"/>
  <c r="P52" i="6"/>
  <c r="Q52" i="6"/>
  <c r="O53" i="6"/>
  <c r="P53" i="6"/>
  <c r="Q53" i="6"/>
  <c r="O54" i="6"/>
  <c r="P54" i="6"/>
  <c r="Q54" i="6"/>
  <c r="O97" i="6"/>
  <c r="O55" i="6"/>
  <c r="P55" i="6"/>
  <c r="Q55" i="6"/>
  <c r="O85" i="6"/>
  <c r="P56" i="6"/>
  <c r="Q56" i="6"/>
  <c r="O57" i="6"/>
  <c r="P57" i="6"/>
  <c r="Q57" i="6"/>
  <c r="O86" i="6"/>
  <c r="P58" i="6"/>
  <c r="Q58" i="6"/>
  <c r="P59" i="6"/>
  <c r="Q59" i="6"/>
  <c r="P60" i="6"/>
  <c r="Q60" i="6"/>
  <c r="P61" i="6"/>
  <c r="Q61" i="6"/>
  <c r="O96" i="6"/>
  <c r="O62" i="6"/>
  <c r="P62" i="6"/>
  <c r="Q62" i="6"/>
  <c r="O104" i="6"/>
  <c r="P63" i="6"/>
  <c r="Q63" i="6"/>
  <c r="P64" i="6"/>
  <c r="Q64" i="6"/>
  <c r="P65" i="6"/>
  <c r="Q65" i="6"/>
  <c r="P66" i="6"/>
  <c r="Q66" i="6"/>
  <c r="P67" i="6"/>
  <c r="Q67" i="6"/>
  <c r="P68" i="6"/>
  <c r="Q68" i="6"/>
  <c r="P69" i="6"/>
  <c r="Q69" i="6"/>
  <c r="P70" i="6"/>
  <c r="Q70" i="6"/>
  <c r="O88" i="6"/>
  <c r="P71" i="6"/>
  <c r="Q71" i="6"/>
  <c r="P72" i="6"/>
  <c r="Q72" i="6"/>
  <c r="P73" i="6"/>
  <c r="Q73" i="6"/>
  <c r="P74" i="6"/>
  <c r="Q74" i="6"/>
  <c r="O75" i="6"/>
  <c r="P75" i="6"/>
  <c r="Q75" i="6"/>
  <c r="P76" i="6"/>
  <c r="Q76" i="6"/>
  <c r="P77" i="6"/>
  <c r="Q77" i="6"/>
  <c r="O100" i="6"/>
  <c r="P78" i="6"/>
  <c r="Q78" i="6"/>
  <c r="O87" i="6"/>
  <c r="P79" i="6"/>
  <c r="Q79" i="6"/>
  <c r="P80" i="6"/>
  <c r="Q80" i="6"/>
  <c r="P81" i="6"/>
  <c r="Q81" i="6"/>
  <c r="P82" i="6"/>
  <c r="Q82" i="6"/>
  <c r="P83" i="6"/>
  <c r="Q83" i="6"/>
  <c r="O84" i="6"/>
  <c r="P84" i="6"/>
  <c r="Q84" i="6"/>
  <c r="P85" i="6"/>
  <c r="Q85" i="6"/>
  <c r="P86" i="6"/>
  <c r="Q86" i="6"/>
  <c r="P87" i="6"/>
  <c r="Q87" i="6"/>
  <c r="P88" i="6"/>
  <c r="Q88" i="6"/>
  <c r="P89" i="6"/>
  <c r="Q89" i="6"/>
  <c r="P90" i="6"/>
  <c r="Q90" i="6"/>
  <c r="P91" i="6"/>
  <c r="Q91" i="6"/>
  <c r="P92" i="6"/>
  <c r="Q92" i="6"/>
  <c r="P93" i="6"/>
  <c r="Q93" i="6"/>
  <c r="P94" i="6"/>
  <c r="Q94" i="6"/>
  <c r="P95" i="6"/>
  <c r="Q95" i="6"/>
  <c r="P96" i="6"/>
  <c r="Q96" i="6"/>
  <c r="P97" i="6"/>
  <c r="Q97" i="6"/>
  <c r="P98" i="6"/>
  <c r="Q98" i="6"/>
  <c r="P99" i="6"/>
  <c r="Q99" i="6"/>
  <c r="P100" i="6"/>
  <c r="Q100" i="6"/>
  <c r="P101" i="6"/>
  <c r="Q101" i="6"/>
  <c r="P102" i="6"/>
  <c r="Q102" i="6"/>
  <c r="P103" i="6"/>
  <c r="Q103" i="6"/>
  <c r="P104" i="6"/>
  <c r="Q104" i="6"/>
  <c r="P105" i="6"/>
  <c r="Q105" i="6"/>
  <c r="P106" i="6"/>
  <c r="Q106" i="6"/>
  <c r="P107" i="6"/>
  <c r="Q107" i="6"/>
  <c r="P108" i="6"/>
  <c r="Q108" i="6"/>
  <c r="Q9" i="6"/>
  <c r="Q10" i="6"/>
  <c r="P7" i="6"/>
  <c r="P5" i="6"/>
  <c r="P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K3" i="6"/>
  <c r="K8" i="6"/>
  <c r="F6" i="5"/>
  <c r="F8" i="5"/>
  <c r="F2" i="5"/>
  <c r="W62" i="1"/>
  <c r="J44" i="5"/>
  <c r="J74" i="5"/>
  <c r="J53" i="5"/>
  <c r="J47" i="5"/>
  <c r="J75" i="5"/>
  <c r="J40" i="5"/>
  <c r="J72" i="5"/>
  <c r="J67" i="5"/>
  <c r="J61" i="5"/>
  <c r="J71" i="5"/>
  <c r="J54" i="5"/>
  <c r="C49" i="5"/>
  <c r="C50" i="5"/>
  <c r="C51" i="5"/>
  <c r="C52" i="5"/>
  <c r="C53" i="5"/>
  <c r="C54" i="5"/>
  <c r="C55" i="5"/>
  <c r="C56" i="5"/>
  <c r="C57" i="5"/>
  <c r="C58" i="5"/>
  <c r="C59" i="5"/>
  <c r="J49" i="5"/>
  <c r="J60" i="5"/>
  <c r="J24" i="5"/>
  <c r="J58" i="5"/>
  <c r="J59" i="5"/>
  <c r="J42" i="5"/>
  <c r="J48" i="5"/>
  <c r="J31" i="5"/>
  <c r="J69" i="5"/>
  <c r="J62" i="5"/>
  <c r="J64" i="5"/>
  <c r="J63" i="5"/>
  <c r="J52" i="5"/>
  <c r="J30" i="5"/>
  <c r="J29" i="5"/>
  <c r="J25" i="5"/>
  <c r="J46" i="5"/>
  <c r="C48" i="5"/>
  <c r="J39" i="5"/>
  <c r="C47" i="5"/>
  <c r="J35" i="5"/>
  <c r="C46" i="5"/>
  <c r="J56" i="5"/>
  <c r="C45" i="5"/>
  <c r="J68" i="5"/>
  <c r="C44" i="5"/>
  <c r="J21" i="5"/>
  <c r="C43" i="5"/>
  <c r="J37" i="5"/>
  <c r="C42" i="5"/>
  <c r="J70" i="5"/>
  <c r="C41" i="5"/>
  <c r="J50" i="5"/>
  <c r="C40" i="5"/>
  <c r="J18" i="5"/>
  <c r="C39" i="5"/>
  <c r="J51" i="5"/>
  <c r="C38" i="5"/>
  <c r="J41" i="5"/>
  <c r="C37" i="5"/>
  <c r="J65" i="5"/>
  <c r="C36" i="5"/>
  <c r="J36" i="5"/>
  <c r="C35" i="5"/>
  <c r="J28" i="5"/>
  <c r="C34" i="5"/>
  <c r="J19" i="5"/>
  <c r="C33" i="5"/>
  <c r="J34" i="5"/>
  <c r="C32" i="5"/>
  <c r="J33" i="5"/>
  <c r="C31" i="5"/>
  <c r="J27" i="5"/>
  <c r="C30" i="5"/>
  <c r="J57" i="5"/>
  <c r="C29" i="5"/>
  <c r="J38" i="5"/>
  <c r="C28" i="5"/>
  <c r="J55" i="5"/>
  <c r="C27" i="5"/>
  <c r="J23" i="5"/>
  <c r="C26" i="5"/>
  <c r="J22" i="5"/>
  <c r="C25" i="5"/>
  <c r="J43" i="5"/>
  <c r="C24" i="5"/>
  <c r="J73" i="5"/>
  <c r="C23" i="5"/>
  <c r="J45" i="5"/>
  <c r="C22" i="5"/>
  <c r="J66" i="5"/>
  <c r="C21" i="5"/>
  <c r="J20" i="5"/>
  <c r="C20" i="5"/>
  <c r="J26" i="5"/>
  <c r="C19" i="5"/>
  <c r="J32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J33" i="3"/>
  <c r="J18" i="3"/>
  <c r="J62" i="3"/>
  <c r="J42" i="3"/>
  <c r="J52" i="3"/>
  <c r="J59" i="3"/>
  <c r="J54" i="3"/>
  <c r="J53" i="3"/>
  <c r="J34" i="3"/>
  <c r="J28" i="3"/>
  <c r="J56" i="3"/>
  <c r="J19" i="3"/>
  <c r="J25" i="3"/>
  <c r="J50" i="3"/>
  <c r="J49" i="3"/>
  <c r="J45" i="3"/>
  <c r="J20" i="3"/>
  <c r="K20" i="3"/>
  <c r="L20" i="3"/>
  <c r="J21" i="3"/>
  <c r="K21" i="3"/>
  <c r="J44" i="3"/>
  <c r="J35" i="3"/>
  <c r="J51" i="3"/>
  <c r="J22" i="3"/>
  <c r="J40" i="3"/>
  <c r="J30" i="3"/>
  <c r="J23" i="3"/>
  <c r="J24" i="3"/>
  <c r="J27" i="3"/>
  <c r="J36" i="3"/>
  <c r="J32" i="3"/>
  <c r="J47" i="3"/>
  <c r="J37" i="3"/>
  <c r="J41" i="3"/>
  <c r="J58" i="3"/>
  <c r="J46" i="3"/>
  <c r="J61" i="3"/>
  <c r="J60" i="3"/>
  <c r="J55" i="3"/>
  <c r="J57" i="3"/>
  <c r="J38" i="3"/>
  <c r="J48" i="3"/>
  <c r="J43" i="3"/>
  <c r="J63" i="3"/>
  <c r="J64" i="3"/>
  <c r="J26" i="3"/>
  <c r="J31" i="3"/>
  <c r="J3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J2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F3" i="5"/>
  <c r="F4" i="5"/>
  <c r="K22" i="3"/>
  <c r="L22" i="3"/>
  <c r="L21" i="3"/>
  <c r="K23" i="3"/>
  <c r="F3" i="3"/>
  <c r="F4" i="3"/>
  <c r="F2" i="3"/>
  <c r="K6" i="6"/>
  <c r="K24" i="3"/>
  <c r="L23" i="3"/>
  <c r="F8" i="3"/>
  <c r="F6" i="3"/>
  <c r="L24" i="3"/>
  <c r="K25" i="3"/>
  <c r="K26" i="3"/>
  <c r="L25" i="3"/>
  <c r="L26" i="3"/>
  <c r="K27" i="3"/>
  <c r="K28" i="3"/>
  <c r="L27" i="3"/>
  <c r="L28" i="3"/>
  <c r="K29" i="3"/>
  <c r="L29" i="3"/>
  <c r="K30" i="3"/>
  <c r="L30" i="3"/>
  <c r="K31" i="3"/>
  <c r="K32" i="3"/>
  <c r="L31" i="3"/>
  <c r="K33" i="3"/>
  <c r="L32" i="3"/>
  <c r="K34" i="3"/>
  <c r="L33" i="3"/>
  <c r="L34" i="3"/>
  <c r="K35" i="3"/>
  <c r="L35" i="3"/>
  <c r="K36" i="3"/>
  <c r="K18" i="5"/>
  <c r="K19" i="5"/>
  <c r="K20" i="5"/>
  <c r="L20" i="5"/>
  <c r="L36" i="3"/>
  <c r="K37" i="3"/>
  <c r="L19" i="5"/>
  <c r="L18" i="5"/>
  <c r="K38" i="3"/>
  <c r="L37" i="3"/>
  <c r="K39" i="3"/>
  <c r="L38" i="3"/>
  <c r="L39" i="3"/>
  <c r="K40" i="3"/>
  <c r="K21" i="5"/>
  <c r="K22" i="5"/>
  <c r="L40" i="3"/>
  <c r="K41" i="3"/>
  <c r="L22" i="5"/>
  <c r="K23" i="5"/>
  <c r="L23" i="5"/>
  <c r="L21" i="5"/>
  <c r="K42" i="3"/>
  <c r="L41" i="3"/>
  <c r="L42" i="3"/>
  <c r="K43" i="3"/>
  <c r="L43" i="3"/>
  <c r="K44" i="3"/>
  <c r="L44" i="3"/>
  <c r="K45" i="3"/>
  <c r="K46" i="3"/>
  <c r="L45" i="3"/>
  <c r="L46" i="3"/>
  <c r="K47" i="3"/>
  <c r="K48" i="3"/>
  <c r="L47" i="3"/>
  <c r="K18" i="3"/>
  <c r="L48" i="3"/>
  <c r="K49" i="3"/>
  <c r="L18" i="3"/>
  <c r="K50" i="3"/>
  <c r="L49" i="3"/>
  <c r="L50" i="3"/>
  <c r="K51" i="3"/>
  <c r="K52" i="3"/>
  <c r="L51" i="3"/>
  <c r="L52" i="3"/>
  <c r="K53" i="3"/>
  <c r="K54" i="3"/>
  <c r="L53" i="3"/>
  <c r="K19" i="3"/>
  <c r="L19" i="3"/>
  <c r="L54" i="3"/>
  <c r="K55" i="3"/>
  <c r="K56" i="3"/>
  <c r="L55" i="3"/>
  <c r="L56" i="3"/>
  <c r="K57" i="3"/>
  <c r="K58" i="3"/>
  <c r="L57" i="3"/>
  <c r="L58" i="3"/>
  <c r="K59" i="3"/>
  <c r="K24" i="5"/>
  <c r="K25" i="5"/>
  <c r="K60" i="3"/>
  <c r="L59" i="3"/>
  <c r="K26" i="5"/>
  <c r="L25" i="5"/>
  <c r="L24" i="5"/>
  <c r="L60" i="3"/>
  <c r="K61" i="3"/>
  <c r="L26" i="5"/>
  <c r="K27" i="5"/>
  <c r="K62" i="3"/>
  <c r="L61" i="3"/>
  <c r="L27" i="5"/>
  <c r="K28" i="5"/>
  <c r="L62" i="3"/>
  <c r="K63" i="3"/>
  <c r="L28" i="5"/>
  <c r="K29" i="5"/>
  <c r="K64" i="3"/>
  <c r="L64" i="3"/>
  <c r="L63" i="3"/>
  <c r="K30" i="5"/>
  <c r="L29" i="5"/>
  <c r="L30" i="5"/>
  <c r="K31" i="5"/>
  <c r="K32" i="5"/>
  <c r="L31" i="5"/>
  <c r="L32" i="5"/>
  <c r="K33" i="5"/>
  <c r="L33" i="5"/>
  <c r="K34" i="5"/>
  <c r="L34" i="5"/>
  <c r="K35" i="5"/>
  <c r="K36" i="5"/>
  <c r="L35" i="5"/>
  <c r="K37" i="5"/>
  <c r="L36" i="5"/>
  <c r="K38" i="5"/>
  <c r="L37" i="5"/>
  <c r="L38" i="5"/>
  <c r="K39" i="5"/>
  <c r="K40" i="5"/>
  <c r="L39" i="5"/>
  <c r="L40" i="5"/>
  <c r="K41" i="5"/>
  <c r="L41" i="5"/>
  <c r="K42" i="5"/>
  <c r="K43" i="5"/>
  <c r="L42" i="5"/>
  <c r="K44" i="5"/>
  <c r="L43" i="5"/>
  <c r="L44" i="5"/>
  <c r="K45" i="5"/>
  <c r="L45" i="5"/>
  <c r="K46" i="5"/>
  <c r="K47" i="5"/>
  <c r="L46" i="5"/>
  <c r="L47" i="5"/>
  <c r="K48" i="5"/>
  <c r="L48" i="5"/>
  <c r="K49" i="5"/>
  <c r="K50" i="5"/>
  <c r="L49" i="5"/>
  <c r="L50" i="5"/>
  <c r="K51" i="5"/>
  <c r="L51" i="5"/>
  <c r="K52" i="5"/>
  <c r="K53" i="5"/>
  <c r="L52" i="5"/>
  <c r="L53" i="5"/>
  <c r="K54" i="5"/>
  <c r="L54" i="5"/>
  <c r="K55" i="5"/>
  <c r="L55" i="5"/>
  <c r="K56" i="5"/>
  <c r="K57" i="5"/>
  <c r="L56" i="5"/>
  <c r="L57" i="5"/>
  <c r="K58" i="5"/>
  <c r="K59" i="5"/>
  <c r="L58" i="5"/>
  <c r="L59" i="5"/>
  <c r="K60" i="5"/>
  <c r="K61" i="5"/>
  <c r="L60" i="5"/>
  <c r="L61" i="5"/>
  <c r="K62" i="5"/>
  <c r="K63" i="5"/>
  <c r="L62" i="5"/>
  <c r="K64" i="5"/>
  <c r="L63" i="5"/>
  <c r="K65" i="5"/>
  <c r="L64" i="5"/>
  <c r="K66" i="5"/>
  <c r="L65" i="5"/>
  <c r="L66" i="5"/>
  <c r="K67" i="5"/>
  <c r="L67" i="5"/>
  <c r="K68" i="5"/>
  <c r="L68" i="5"/>
  <c r="K69" i="5"/>
  <c r="K70" i="5"/>
  <c r="L69" i="5"/>
  <c r="K71" i="5"/>
  <c r="L70" i="5"/>
  <c r="K72" i="5"/>
  <c r="L71" i="5"/>
  <c r="K73" i="5"/>
  <c r="L72" i="5"/>
  <c r="P6" i="6"/>
  <c r="K74" i="5"/>
  <c r="L73" i="5"/>
  <c r="Q11" i="6"/>
  <c r="Q13" i="6"/>
  <c r="Q15" i="6"/>
  <c r="Q14" i="6"/>
  <c r="L74" i="5"/>
  <c r="K75" i="5"/>
  <c r="L75" i="5"/>
  <c r="L9" i="5"/>
  <c r="L10" i="5"/>
  <c r="K3" i="5"/>
  <c r="K5" i="5"/>
  <c r="K6" i="5"/>
  <c r="K7" i="5"/>
  <c r="L11" i="5"/>
  <c r="L13" i="5"/>
  <c r="L15" i="5"/>
  <c r="L14" i="5"/>
  <c r="K50" i="1"/>
  <c r="N37" i="1"/>
  <c r="N41" i="1"/>
  <c r="N45" i="1"/>
  <c r="N46" i="1"/>
  <c r="AN3" i="1"/>
  <c r="AX3" i="1"/>
  <c r="AN4" i="1"/>
  <c r="AN5" i="1"/>
  <c r="AX5" i="1"/>
  <c r="AN6" i="1"/>
  <c r="AN7" i="1"/>
  <c r="AX7" i="1"/>
  <c r="AN8" i="1"/>
  <c r="AN9" i="1"/>
  <c r="AX9" i="1"/>
  <c r="AN10" i="1"/>
  <c r="AN11" i="1"/>
  <c r="AX11" i="1"/>
  <c r="AN12" i="1"/>
  <c r="H12" i="1"/>
  <c r="AN13" i="1"/>
  <c r="AX13" i="1"/>
  <c r="AN14" i="1"/>
  <c r="AX15" i="1"/>
  <c r="AN16" i="1"/>
  <c r="AX16" i="1"/>
  <c r="AN17" i="1"/>
  <c r="AX17" i="1"/>
  <c r="AN18" i="1"/>
  <c r="AX18" i="1"/>
  <c r="AN19" i="1"/>
  <c r="AX19" i="1"/>
  <c r="AN20" i="1"/>
  <c r="AX20" i="1"/>
  <c r="AX21" i="1"/>
  <c r="AN22" i="1"/>
  <c r="AX22" i="1"/>
  <c r="AN23" i="1"/>
  <c r="AN24" i="1"/>
  <c r="AX24" i="1"/>
  <c r="AN25" i="1"/>
  <c r="AN26" i="1"/>
  <c r="AX26" i="1"/>
  <c r="AN27" i="1"/>
  <c r="AF27" i="1"/>
  <c r="AN28" i="1"/>
  <c r="AX28" i="1"/>
  <c r="AN29" i="1"/>
  <c r="AN30" i="1"/>
  <c r="AX30" i="1"/>
  <c r="AN31" i="1"/>
  <c r="AN32" i="1"/>
  <c r="AX32" i="1"/>
  <c r="AN33" i="1"/>
  <c r="AN34" i="1"/>
  <c r="AX34" i="1"/>
  <c r="AN35" i="1"/>
  <c r="AN36" i="1"/>
  <c r="N36" i="1"/>
  <c r="AN37" i="1"/>
  <c r="AN38" i="1"/>
  <c r="AX38" i="1"/>
  <c r="AN39" i="1"/>
  <c r="AR39" i="1"/>
  <c r="AN40" i="1"/>
  <c r="N40" i="1"/>
  <c r="AN41" i="1"/>
  <c r="AN42" i="1"/>
  <c r="AX42" i="1"/>
  <c r="AN43" i="1"/>
  <c r="AN44" i="1"/>
  <c r="N44" i="1"/>
  <c r="AX45" i="1"/>
  <c r="AX46" i="1"/>
  <c r="AN47" i="1"/>
  <c r="AX47" i="1"/>
  <c r="AN48" i="1"/>
  <c r="AN49" i="1"/>
  <c r="K49" i="1"/>
  <c r="AX50" i="1"/>
  <c r="AX51" i="1"/>
  <c r="AX59" i="1"/>
  <c r="AX60" i="1"/>
  <c r="AU3" i="1"/>
  <c r="AU5" i="1"/>
  <c r="AU6" i="1"/>
  <c r="AU7" i="1"/>
  <c r="AU9" i="1"/>
  <c r="AU10" i="1"/>
  <c r="AU11" i="1"/>
  <c r="AU13" i="1"/>
  <c r="AU14" i="1"/>
  <c r="AU15" i="1"/>
  <c r="AU16" i="1"/>
  <c r="AU17" i="1"/>
  <c r="AU18" i="1"/>
  <c r="AU19" i="1"/>
  <c r="AU20" i="1"/>
  <c r="AU21" i="1"/>
  <c r="AU22" i="1"/>
  <c r="AU24" i="1"/>
  <c r="AU26" i="1"/>
  <c r="AU28" i="1"/>
  <c r="AU30" i="1"/>
  <c r="AU32" i="1"/>
  <c r="AU34" i="1"/>
  <c r="AU36" i="1"/>
  <c r="AU38" i="1"/>
  <c r="AU40" i="1"/>
  <c r="AU42" i="1"/>
  <c r="AU44" i="1"/>
  <c r="AU45" i="1"/>
  <c r="AU46" i="1"/>
  <c r="AU47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R3" i="1"/>
  <c r="AR5" i="1"/>
  <c r="AR7" i="1"/>
  <c r="AR9" i="1"/>
  <c r="AR11" i="1"/>
  <c r="AR13" i="1"/>
  <c r="AR15" i="1"/>
  <c r="AR16" i="1"/>
  <c r="AR17" i="1"/>
  <c r="AR18" i="1"/>
  <c r="AR19" i="1"/>
  <c r="AR20" i="1"/>
  <c r="AR21" i="1"/>
  <c r="AR22" i="1"/>
  <c r="AR24" i="1"/>
  <c r="AR26" i="1"/>
  <c r="AR27" i="1"/>
  <c r="AR28" i="1"/>
  <c r="AR30" i="1"/>
  <c r="AR32" i="1"/>
  <c r="AR34" i="1"/>
  <c r="AR36" i="1"/>
  <c r="AR38" i="1"/>
  <c r="AR40" i="1"/>
  <c r="AR42" i="1"/>
  <c r="AR43" i="1"/>
  <c r="AR44" i="1"/>
  <c r="AR45" i="1"/>
  <c r="AR46" i="1"/>
  <c r="AR47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O3" i="1"/>
  <c r="AO5" i="1"/>
  <c r="AO7" i="1"/>
  <c r="AO9" i="1"/>
  <c r="AO11" i="1"/>
  <c r="AO12" i="1"/>
  <c r="AO13" i="1"/>
  <c r="AO15" i="1"/>
  <c r="AO16" i="1"/>
  <c r="AO17" i="1"/>
  <c r="AO18" i="1"/>
  <c r="AO19" i="1"/>
  <c r="AO20" i="1"/>
  <c r="AO21" i="1"/>
  <c r="AO22" i="1"/>
  <c r="AO24" i="1"/>
  <c r="AO26" i="1"/>
  <c r="AO28" i="1"/>
  <c r="AO30" i="1"/>
  <c r="AO32" i="1"/>
  <c r="AO34" i="1"/>
  <c r="AO36" i="1"/>
  <c r="AO38" i="1"/>
  <c r="AO40" i="1"/>
  <c r="AO42" i="1"/>
  <c r="AO44" i="1"/>
  <c r="AO47" i="1"/>
  <c r="AO49" i="1"/>
  <c r="AL3" i="1"/>
  <c r="AL5" i="1"/>
  <c r="AL7" i="1"/>
  <c r="AL9" i="1"/>
  <c r="AL11" i="1"/>
  <c r="AL13" i="1"/>
  <c r="AL15" i="1"/>
  <c r="AL16" i="1"/>
  <c r="AL21" i="1"/>
  <c r="AL22" i="1"/>
  <c r="AL24" i="1"/>
  <c r="AL26" i="1"/>
  <c r="AL28" i="1"/>
  <c r="AI3" i="1"/>
  <c r="AI5" i="1"/>
  <c r="AI6" i="1"/>
  <c r="AI7" i="1"/>
  <c r="AI9" i="1"/>
  <c r="AI10" i="1"/>
  <c r="AI11" i="1"/>
  <c r="AI13" i="1"/>
  <c r="AI14" i="1"/>
  <c r="AI15" i="1"/>
  <c r="AI16" i="1"/>
  <c r="AI17" i="1"/>
  <c r="AI18" i="1"/>
  <c r="AI19" i="1"/>
  <c r="AI20" i="1"/>
  <c r="AI21" i="1"/>
  <c r="AI22" i="1"/>
  <c r="AI24" i="1"/>
  <c r="AI26" i="1"/>
  <c r="AI28" i="1"/>
  <c r="AI30" i="1"/>
  <c r="AI32" i="1"/>
  <c r="AI34" i="1"/>
  <c r="AI36" i="1"/>
  <c r="AI38" i="1"/>
  <c r="AI40" i="1"/>
  <c r="AI42" i="1"/>
  <c r="AI44" i="1"/>
  <c r="AI45" i="1"/>
  <c r="AI46" i="1"/>
  <c r="AI47" i="1"/>
  <c r="AI50" i="1"/>
  <c r="AI51" i="1"/>
  <c r="AI52" i="1"/>
  <c r="AI53" i="1"/>
  <c r="AI54" i="1"/>
  <c r="AI55" i="1"/>
  <c r="AI56" i="1"/>
  <c r="AI57" i="1"/>
  <c r="AI58" i="1"/>
  <c r="AF3" i="1"/>
  <c r="AF5" i="1"/>
  <c r="AF7" i="1"/>
  <c r="AF9" i="1"/>
  <c r="AF11" i="1"/>
  <c r="AF13" i="1"/>
  <c r="AF15" i="1"/>
  <c r="AF16" i="1"/>
  <c r="AF17" i="1"/>
  <c r="AF18" i="1"/>
  <c r="AF19" i="1"/>
  <c r="AF20" i="1"/>
  <c r="AF21" i="1"/>
  <c r="AF22" i="1"/>
  <c r="AF24" i="1"/>
  <c r="AF26" i="1"/>
  <c r="AF28" i="1"/>
  <c r="AF30" i="1"/>
  <c r="AF31" i="1"/>
  <c r="AF32" i="1"/>
  <c r="AF34" i="1"/>
  <c r="AF36" i="1"/>
  <c r="AF38" i="1"/>
  <c r="AF40" i="1"/>
  <c r="AF42" i="1"/>
  <c r="AF44" i="1"/>
  <c r="AF45" i="1"/>
  <c r="AF46" i="1"/>
  <c r="AF47" i="1"/>
  <c r="AF50" i="1"/>
  <c r="AF51" i="1"/>
  <c r="AF52" i="1"/>
  <c r="AF53" i="1"/>
  <c r="AF54" i="1"/>
  <c r="AF55" i="1"/>
  <c r="AF56" i="1"/>
  <c r="AF57" i="1"/>
  <c r="AF58" i="1"/>
  <c r="AC3" i="1"/>
  <c r="AC4" i="1"/>
  <c r="AC5" i="1"/>
  <c r="AC7" i="1"/>
  <c r="AC9" i="1"/>
  <c r="AC11" i="1"/>
  <c r="AC13" i="1"/>
  <c r="AC15" i="1"/>
  <c r="AC16" i="1"/>
  <c r="AC17" i="1"/>
  <c r="AC18" i="1"/>
  <c r="AC19" i="1"/>
  <c r="AC20" i="1"/>
  <c r="AC21" i="1"/>
  <c r="AC22" i="1"/>
  <c r="AC24" i="1"/>
  <c r="AC26" i="1"/>
  <c r="AC28" i="1"/>
  <c r="AC30" i="1"/>
  <c r="AC32" i="1"/>
  <c r="AC34" i="1"/>
  <c r="AC36" i="1"/>
  <c r="AC38" i="1"/>
  <c r="AC40" i="1"/>
  <c r="AC42" i="1"/>
  <c r="AC44" i="1"/>
  <c r="AC45" i="1"/>
  <c r="AC46" i="1"/>
  <c r="AC47" i="1"/>
  <c r="AC48" i="1"/>
  <c r="AC49" i="1"/>
  <c r="AC50" i="1"/>
  <c r="AC51" i="1"/>
  <c r="AC52" i="1"/>
  <c r="AC53" i="1"/>
  <c r="AC55" i="1"/>
  <c r="AC56" i="1"/>
  <c r="AC57" i="1"/>
  <c r="AC58" i="1"/>
  <c r="AC59" i="1"/>
  <c r="AC60" i="1"/>
  <c r="Z3" i="1"/>
  <c r="Z5" i="1"/>
  <c r="Z6" i="1"/>
  <c r="Z7" i="1"/>
  <c r="Z9" i="1"/>
  <c r="Z10" i="1"/>
  <c r="Z11" i="1"/>
  <c r="Z13" i="1"/>
  <c r="Z14" i="1"/>
  <c r="Z15" i="1"/>
  <c r="Z16" i="1"/>
  <c r="Z17" i="1"/>
  <c r="Z18" i="1"/>
  <c r="Z19" i="1"/>
  <c r="Z20" i="1"/>
  <c r="Z21" i="1"/>
  <c r="Z22" i="1"/>
  <c r="Z24" i="1"/>
  <c r="Z26" i="1"/>
  <c r="Z28" i="1"/>
  <c r="Z30" i="1"/>
  <c r="Z32" i="1"/>
  <c r="Z34" i="1"/>
  <c r="Z36" i="1"/>
  <c r="Z38" i="1"/>
  <c r="Z40" i="1"/>
  <c r="Z42" i="1"/>
  <c r="Z44" i="1"/>
  <c r="Z45" i="1"/>
  <c r="Z46" i="1"/>
  <c r="Z47" i="1"/>
  <c r="Z49" i="1"/>
  <c r="Z50" i="1"/>
  <c r="Z51" i="1"/>
  <c r="Z52" i="1"/>
  <c r="Z53" i="1"/>
  <c r="Z54" i="1"/>
  <c r="Z55" i="1"/>
  <c r="Z56" i="1"/>
  <c r="Z57" i="1"/>
  <c r="Z58" i="1"/>
  <c r="Z59" i="1"/>
  <c r="Z60" i="1"/>
  <c r="W3" i="1"/>
  <c r="W5" i="1"/>
  <c r="W7" i="1"/>
  <c r="W9" i="1"/>
  <c r="W11" i="1"/>
  <c r="W13" i="1"/>
  <c r="W15" i="1"/>
  <c r="W16" i="1"/>
  <c r="W17" i="1"/>
  <c r="W18" i="1"/>
  <c r="W19" i="1"/>
  <c r="W20" i="1"/>
  <c r="W21" i="1"/>
  <c r="W22" i="1"/>
  <c r="W23" i="1"/>
  <c r="W24" i="1"/>
  <c r="W26" i="1"/>
  <c r="W28" i="1"/>
  <c r="W30" i="1"/>
  <c r="W32" i="1"/>
  <c r="W34" i="1"/>
  <c r="W36" i="1"/>
  <c r="W38" i="1"/>
  <c r="W39" i="1"/>
  <c r="W40" i="1"/>
  <c r="W42" i="1"/>
  <c r="W44" i="1"/>
  <c r="W45" i="1"/>
  <c r="W46" i="1"/>
  <c r="W47" i="1"/>
  <c r="W49" i="1"/>
  <c r="W50" i="1"/>
  <c r="W51" i="1"/>
  <c r="W52" i="1"/>
  <c r="W53" i="1"/>
  <c r="W54" i="1"/>
  <c r="W55" i="1"/>
  <c r="W56" i="1"/>
  <c r="W57" i="1"/>
  <c r="W58" i="1"/>
  <c r="W59" i="1"/>
  <c r="W60" i="1"/>
  <c r="T3" i="1"/>
  <c r="T5" i="1"/>
  <c r="T7" i="1"/>
  <c r="T8" i="1"/>
  <c r="T9" i="1"/>
  <c r="T11" i="1"/>
  <c r="T13" i="1"/>
  <c r="T15" i="1"/>
  <c r="T16" i="1"/>
  <c r="T17" i="1"/>
  <c r="T18" i="1"/>
  <c r="T19" i="1"/>
  <c r="T20" i="1"/>
  <c r="T21" i="1"/>
  <c r="T22" i="1"/>
  <c r="T24" i="1"/>
  <c r="T26" i="1"/>
  <c r="T28" i="1"/>
  <c r="T30" i="1"/>
  <c r="T32" i="1"/>
  <c r="T34" i="1"/>
  <c r="T36" i="1"/>
  <c r="T38" i="1"/>
  <c r="T40" i="1"/>
  <c r="T42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Q3" i="1"/>
  <c r="Q5" i="1"/>
  <c r="Q7" i="1"/>
  <c r="Q9" i="1"/>
  <c r="Q11" i="1"/>
  <c r="Q13" i="1"/>
  <c r="Q15" i="1"/>
  <c r="Q16" i="1"/>
  <c r="Q17" i="1"/>
  <c r="Q18" i="1"/>
  <c r="Q19" i="1"/>
  <c r="Q20" i="1"/>
  <c r="Q21" i="1"/>
  <c r="Q22" i="1"/>
  <c r="Q24" i="1"/>
  <c r="Q25" i="1"/>
  <c r="Q26" i="1"/>
  <c r="Q28" i="1"/>
  <c r="Q29" i="1"/>
  <c r="Q30" i="1"/>
  <c r="Q32" i="1"/>
  <c r="Q33" i="1"/>
  <c r="Q34" i="1"/>
  <c r="Q36" i="1"/>
  <c r="Q37" i="1"/>
  <c r="Q38" i="1"/>
  <c r="Q40" i="1"/>
  <c r="Q41" i="1"/>
  <c r="Q42" i="1"/>
  <c r="Q44" i="1"/>
  <c r="Q45" i="1"/>
  <c r="Q46" i="1"/>
  <c r="Q47" i="1"/>
  <c r="Q49" i="1"/>
  <c r="Q50" i="1"/>
  <c r="Q51" i="1"/>
  <c r="Q52" i="1"/>
  <c r="Q53" i="1"/>
  <c r="Q54" i="1"/>
  <c r="Q55" i="1"/>
  <c r="Q56" i="1"/>
  <c r="Q57" i="1"/>
  <c r="Q58" i="1"/>
  <c r="Q59" i="1"/>
  <c r="Q60" i="1"/>
  <c r="N3" i="1"/>
  <c r="N5" i="1"/>
  <c r="N6" i="1"/>
  <c r="N7" i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4" i="1"/>
  <c r="N26" i="1"/>
  <c r="N28" i="1"/>
  <c r="N30" i="1"/>
  <c r="N32" i="1"/>
  <c r="N34" i="1"/>
  <c r="K3" i="1"/>
  <c r="K5" i="1"/>
  <c r="K7" i="1"/>
  <c r="K9" i="1"/>
  <c r="K11" i="1"/>
  <c r="K13" i="1"/>
  <c r="K15" i="1"/>
  <c r="K16" i="1"/>
  <c r="K17" i="1"/>
  <c r="K18" i="1"/>
  <c r="K19" i="1"/>
  <c r="K20" i="1"/>
  <c r="K21" i="1"/>
  <c r="K22" i="1"/>
  <c r="K24" i="1"/>
  <c r="K25" i="1"/>
  <c r="K26" i="1"/>
  <c r="K28" i="1"/>
  <c r="K29" i="1"/>
  <c r="K30" i="1"/>
  <c r="K32" i="1"/>
  <c r="K33" i="1"/>
  <c r="K34" i="1"/>
  <c r="H3" i="1"/>
  <c r="H5" i="1"/>
  <c r="H6" i="1"/>
  <c r="H7" i="1"/>
  <c r="H9" i="1"/>
  <c r="H10" i="1"/>
  <c r="H11" i="1"/>
  <c r="H13" i="1"/>
  <c r="H14" i="1"/>
  <c r="H15" i="1"/>
  <c r="H16" i="1"/>
  <c r="H17" i="1"/>
  <c r="H18" i="1"/>
  <c r="H19" i="1"/>
  <c r="H20" i="1"/>
  <c r="H21" i="1"/>
  <c r="H24" i="1"/>
  <c r="H25" i="1"/>
  <c r="H26" i="1"/>
  <c r="H28" i="1"/>
  <c r="H29" i="1"/>
  <c r="H30" i="1"/>
  <c r="H32" i="1"/>
  <c r="H33" i="1"/>
  <c r="H34" i="1"/>
  <c r="H36" i="1"/>
  <c r="H37" i="1"/>
  <c r="H38" i="1"/>
  <c r="H40" i="1"/>
  <c r="H41" i="1"/>
  <c r="H42" i="1"/>
  <c r="H44" i="1"/>
  <c r="H45" i="1"/>
  <c r="H46" i="1"/>
  <c r="H48" i="1"/>
  <c r="H51" i="1"/>
  <c r="H52" i="1"/>
  <c r="H54" i="1"/>
  <c r="H55" i="1"/>
  <c r="H56" i="1"/>
  <c r="H57" i="1"/>
  <c r="H59" i="1"/>
  <c r="AW62" i="1"/>
  <c r="AT62" i="1"/>
  <c r="AQ62" i="1"/>
  <c r="AK62" i="1"/>
  <c r="AH62" i="1"/>
  <c r="AE62" i="1"/>
  <c r="AB62" i="1"/>
  <c r="Y62" i="1"/>
  <c r="V62" i="1"/>
  <c r="S62" i="1"/>
  <c r="P62" i="1"/>
  <c r="M62" i="1"/>
  <c r="J62" i="1"/>
  <c r="G62" i="1"/>
  <c r="AO43" i="1"/>
  <c r="AC43" i="1"/>
  <c r="T43" i="1"/>
  <c r="AX43" i="1"/>
  <c r="AU43" i="1"/>
  <c r="AI43" i="1"/>
  <c r="Z43" i="1"/>
  <c r="N43" i="1"/>
  <c r="Q43" i="1"/>
  <c r="AO35" i="1"/>
  <c r="AC35" i="1"/>
  <c r="T35" i="1"/>
  <c r="AX35" i="1"/>
  <c r="AU35" i="1"/>
  <c r="AI35" i="1"/>
  <c r="Z35" i="1"/>
  <c r="N35" i="1"/>
  <c r="Q35" i="1"/>
  <c r="AO31" i="1"/>
  <c r="AC31" i="1"/>
  <c r="T31" i="1"/>
  <c r="AX31" i="1"/>
  <c r="AU31" i="1"/>
  <c r="AI31" i="1"/>
  <c r="Z31" i="1"/>
  <c r="N31" i="1"/>
  <c r="Q31" i="1"/>
  <c r="K31" i="1"/>
  <c r="AO23" i="1"/>
  <c r="AL23" i="1"/>
  <c r="AC23" i="1"/>
  <c r="T23" i="1"/>
  <c r="AX23" i="1"/>
  <c r="AU23" i="1"/>
  <c r="AI23" i="1"/>
  <c r="Z23" i="1"/>
  <c r="N23" i="1"/>
  <c r="Q23" i="1"/>
  <c r="K23" i="1"/>
  <c r="Q8" i="1"/>
  <c r="K8" i="1"/>
  <c r="AX8" i="1"/>
  <c r="AR8" i="1"/>
  <c r="AF8" i="1"/>
  <c r="W8" i="1"/>
  <c r="AU8" i="1"/>
  <c r="AI8" i="1"/>
  <c r="Z8" i="1"/>
  <c r="N8" i="1"/>
  <c r="Q4" i="1"/>
  <c r="K4" i="1"/>
  <c r="AX4" i="1"/>
  <c r="AR4" i="1"/>
  <c r="AF4" i="1"/>
  <c r="W4" i="1"/>
  <c r="AU4" i="1"/>
  <c r="AI4" i="1"/>
  <c r="Z4" i="1"/>
  <c r="N4" i="1"/>
  <c r="AN62" i="1"/>
  <c r="H43" i="1"/>
  <c r="H35" i="1"/>
  <c r="H27" i="1"/>
  <c r="H23" i="1"/>
  <c r="W27" i="1"/>
  <c r="AF35" i="1"/>
  <c r="AR31" i="1"/>
  <c r="H8" i="1"/>
  <c r="H4" i="1"/>
  <c r="T4" i="1"/>
  <c r="W35" i="1"/>
  <c r="AF43" i="1"/>
  <c r="AO8" i="1"/>
  <c r="AR23" i="1"/>
  <c r="Q48" i="1"/>
  <c r="K48" i="1"/>
  <c r="AX48" i="1"/>
  <c r="AR48" i="1"/>
  <c r="W48" i="1"/>
  <c r="AU48" i="1"/>
  <c r="AO48" i="1"/>
  <c r="Z48" i="1"/>
  <c r="AO39" i="1"/>
  <c r="AC39" i="1"/>
  <c r="T39" i="1"/>
  <c r="AX39" i="1"/>
  <c r="AU39" i="1"/>
  <c r="AI39" i="1"/>
  <c r="Z39" i="1"/>
  <c r="N39" i="1"/>
  <c r="Q39" i="1"/>
  <c r="AO27" i="1"/>
  <c r="AC27" i="1"/>
  <c r="T27" i="1"/>
  <c r="AX27" i="1"/>
  <c r="AU27" i="1"/>
  <c r="AI27" i="1"/>
  <c r="Z27" i="1"/>
  <c r="N27" i="1"/>
  <c r="Q27" i="1"/>
  <c r="K27" i="1"/>
  <c r="Q12" i="1"/>
  <c r="K12" i="1"/>
  <c r="AX12" i="1"/>
  <c r="AR12" i="1"/>
  <c r="AF12" i="1"/>
  <c r="W12" i="1"/>
  <c r="AU12" i="1"/>
  <c r="AI12" i="1"/>
  <c r="Z12" i="1"/>
  <c r="N12" i="1"/>
  <c r="H39" i="1"/>
  <c r="H31" i="1"/>
  <c r="T12" i="1"/>
  <c r="W43" i="1"/>
  <c r="AC8" i="1"/>
  <c r="AL8" i="1"/>
  <c r="W31" i="1"/>
  <c r="AC12" i="1"/>
  <c r="AF39" i="1"/>
  <c r="AF23" i="1"/>
  <c r="AL12" i="1"/>
  <c r="AO4" i="1"/>
  <c r="AR35" i="1"/>
  <c r="AU41" i="1"/>
  <c r="AI41" i="1"/>
  <c r="Z41" i="1"/>
  <c r="AX41" i="1"/>
  <c r="AO41" i="1"/>
  <c r="AC41" i="1"/>
  <c r="T41" i="1"/>
  <c r="AR41" i="1"/>
  <c r="AF41" i="1"/>
  <c r="W41" i="1"/>
  <c r="AU37" i="1"/>
  <c r="AI37" i="1"/>
  <c r="Z37" i="1"/>
  <c r="AX37" i="1"/>
  <c r="AO37" i="1"/>
  <c r="AC37" i="1"/>
  <c r="T37" i="1"/>
  <c r="AR37" i="1"/>
  <c r="AF37" i="1"/>
  <c r="W37" i="1"/>
  <c r="AU33" i="1"/>
  <c r="AI33" i="1"/>
  <c r="Z33" i="1"/>
  <c r="N33" i="1"/>
  <c r="AX33" i="1"/>
  <c r="AO33" i="1"/>
  <c r="AC33" i="1"/>
  <c r="T33" i="1"/>
  <c r="AR33" i="1"/>
  <c r="AF33" i="1"/>
  <c r="W33" i="1"/>
  <c r="AU29" i="1"/>
  <c r="AI29" i="1"/>
  <c r="Z29" i="1"/>
  <c r="N29" i="1"/>
  <c r="AX29" i="1"/>
  <c r="AO29" i="1"/>
  <c r="AC29" i="1"/>
  <c r="T29" i="1"/>
  <c r="AR29" i="1"/>
  <c r="AF29" i="1"/>
  <c r="W29" i="1"/>
  <c r="AU25" i="1"/>
  <c r="AI25" i="1"/>
  <c r="Z25" i="1"/>
  <c r="N25" i="1"/>
  <c r="AX25" i="1"/>
  <c r="AO25" i="1"/>
  <c r="AL25" i="1"/>
  <c r="AC25" i="1"/>
  <c r="T25" i="1"/>
  <c r="AR25" i="1"/>
  <c r="AF25" i="1"/>
  <c r="W25" i="1"/>
  <c r="AR14" i="1"/>
  <c r="AF14" i="1"/>
  <c r="W14" i="1"/>
  <c r="AX14" i="1"/>
  <c r="Q14" i="1"/>
  <c r="K14" i="1"/>
  <c r="AO14" i="1"/>
  <c r="AL14" i="1"/>
  <c r="AC14" i="1"/>
  <c r="T14" i="1"/>
  <c r="AR10" i="1"/>
  <c r="AF10" i="1"/>
  <c r="W10" i="1"/>
  <c r="AX10" i="1"/>
  <c r="Q10" i="1"/>
  <c r="K10" i="1"/>
  <c r="AO10" i="1"/>
  <c r="AL10" i="1"/>
  <c r="AC10" i="1"/>
  <c r="T10" i="1"/>
  <c r="AR6" i="1"/>
  <c r="AF6" i="1"/>
  <c r="W6" i="1"/>
  <c r="AX6" i="1"/>
  <c r="Q6" i="1"/>
  <c r="K6" i="1"/>
  <c r="AO6" i="1"/>
  <c r="AC6" i="1"/>
  <c r="AC62" i="1"/>
  <c r="T6" i="1"/>
  <c r="N42" i="1"/>
  <c r="N38" i="1"/>
  <c r="AX49" i="1"/>
  <c r="AX44" i="1"/>
  <c r="AX40" i="1"/>
  <c r="AX36" i="1"/>
  <c r="AX62" i="1"/>
  <c r="AF63" i="1"/>
  <c r="AR63" i="1"/>
  <c r="AR62" i="1"/>
  <c r="AO62" i="1"/>
  <c r="AO63" i="1"/>
  <c r="AL62" i="1"/>
  <c r="AL63" i="1"/>
  <c r="AF62" i="1"/>
  <c r="N63" i="1"/>
  <c r="N62" i="1"/>
  <c r="K63" i="1"/>
  <c r="K62" i="1"/>
  <c r="AC63" i="1"/>
  <c r="T63" i="1"/>
  <c r="T62" i="1"/>
  <c r="Z63" i="1"/>
  <c r="Z62" i="1"/>
  <c r="Q62" i="1"/>
  <c r="Q63" i="1"/>
  <c r="W63" i="1"/>
  <c r="H63" i="1"/>
  <c r="H62" i="1"/>
  <c r="AI63" i="1"/>
  <c r="AI62" i="1"/>
  <c r="AU63" i="1"/>
  <c r="AU62" i="1"/>
  <c r="AX63" i="1"/>
  <c r="L10" i="3"/>
  <c r="L11" i="3"/>
  <c r="K3" i="3"/>
  <c r="K5" i="3"/>
  <c r="L9" i="3"/>
  <c r="L13" i="3"/>
  <c r="L15" i="3"/>
  <c r="L14" i="3"/>
  <c r="K7" i="3"/>
  <c r="K6" i="3"/>
</calcChain>
</file>

<file path=xl/sharedStrings.xml><?xml version="1.0" encoding="utf-8"?>
<sst xmlns="http://schemas.openxmlformats.org/spreadsheetml/2006/main" count="268" uniqueCount="146">
  <si>
    <t>DatasetName</t>
  </si>
  <si>
    <t>Classes</t>
  </si>
  <si>
    <t>N Train</t>
  </si>
  <si>
    <t>Length</t>
  </si>
  <si>
    <t>Test Acc</t>
  </si>
  <si>
    <t>Two_Patterns</t>
  </si>
  <si>
    <t>ChlorineConcentration</t>
  </si>
  <si>
    <t>wafer</t>
  </si>
  <si>
    <t>MedicalImages</t>
  </si>
  <si>
    <t>FaceAll</t>
  </si>
  <si>
    <t>OSULeaf</t>
  </si>
  <si>
    <t>Adiac</t>
  </si>
  <si>
    <t>SwedishLeaf</t>
  </si>
  <si>
    <t>yoga</t>
  </si>
  <si>
    <t>Fish</t>
  </si>
  <si>
    <t>Lighting7</t>
  </si>
  <si>
    <t>Lighting2</t>
  </si>
  <si>
    <t>Trace</t>
  </si>
  <si>
    <t>synthetic_control</t>
  </si>
  <si>
    <t>FacesUCR</t>
  </si>
  <si>
    <t>CinC_ECG_torso</t>
  </si>
  <si>
    <t>MALLAT</t>
  </si>
  <si>
    <t>Symbols</t>
  </si>
  <si>
    <t>Coffee</t>
  </si>
  <si>
    <t>ECG200</t>
  </si>
  <si>
    <t>FaceFour</t>
  </si>
  <si>
    <t>OliveOil</t>
  </si>
  <si>
    <t>Gun-Point</t>
  </si>
  <si>
    <t>Beef</t>
  </si>
  <si>
    <t>DiatomSizeReduction</t>
  </si>
  <si>
    <t>CBF</t>
  </si>
  <si>
    <t>ECGFiveDays</t>
  </si>
  <si>
    <t>TwoLeadECG</t>
  </si>
  <si>
    <t>SonyAIBORobotSurfaceII</t>
  </si>
  <si>
    <t>Motes</t>
  </si>
  <si>
    <t>ItalyPowerDemand</t>
  </si>
  <si>
    <t>SonyAIBORobotSurface</t>
  </si>
  <si>
    <t>Fast Shapelets</t>
  </si>
  <si>
    <t>Rank</t>
  </si>
  <si>
    <t>SVM Quadratic Kernel</t>
  </si>
  <si>
    <t xml:space="preserve">Random Forest </t>
  </si>
  <si>
    <t>1-NN Euclidean Distance</t>
  </si>
  <si>
    <t>N test</t>
  </si>
  <si>
    <t>Mean Acc, Mean Rank</t>
  </si>
  <si>
    <t>Best on # datasets</t>
  </si>
  <si>
    <t>1-NN DTW Warping Window</t>
  </si>
  <si>
    <t>SAX-VSM</t>
  </si>
  <si>
    <t>Bag-of-Patterns</t>
  </si>
  <si>
    <t>1-NN Shapelets</t>
  </si>
  <si>
    <t>1-NN BOSS</t>
  </si>
  <si>
    <t>1-NN BOSS VS</t>
  </si>
  <si>
    <t>1-NN DTW Centroid (8)</t>
  </si>
  <si>
    <t>1-NN DTW Centroid (16)</t>
  </si>
  <si>
    <t>1-NN Euclidean Distance Centroid</t>
  </si>
  <si>
    <t>PROP</t>
  </si>
  <si>
    <t>Shotgun Ensemble Classifier</t>
  </si>
  <si>
    <t>Haptics</t>
  </si>
  <si>
    <t>InlineSkate</t>
  </si>
  <si>
    <t>50words</t>
  </si>
  <si>
    <t>Cricket_Y</t>
  </si>
  <si>
    <t>Cricket_X</t>
  </si>
  <si>
    <t>Cricket_Z</t>
  </si>
  <si>
    <t>WordsSynonyms</t>
  </si>
  <si>
    <t>uWaveGestureLibrary_Z</t>
  </si>
  <si>
    <t>uWaveGestureLibrary_Y</t>
  </si>
  <si>
    <t>uWaveGestureLibrary_X</t>
  </si>
  <si>
    <t>NonInvasiveFatalECG_Thorax1</t>
  </si>
  <si>
    <t>NonInvasiveFatalECG_Thorax2</t>
  </si>
  <si>
    <t>Passgraph</t>
  </si>
  <si>
    <t>Arrowhead</t>
  </si>
  <si>
    <t>shield</t>
  </si>
  <si>
    <t>wheat</t>
  </si>
  <si>
    <t>FordA</t>
  </si>
  <si>
    <t>FordB</t>
  </si>
  <si>
    <t>HandOutlines</t>
  </si>
  <si>
    <t>ARSim</t>
  </si>
  <si>
    <t>Earthquakes</t>
  </si>
  <si>
    <t>BeetleFly</t>
  </si>
  <si>
    <t>BirdChicken</t>
  </si>
  <si>
    <t>Otoliths</t>
  </si>
  <si>
    <t>toe_segmentation1</t>
  </si>
  <si>
    <t>stig</t>
  </si>
  <si>
    <t>1NN DTW</t>
  </si>
  <si>
    <t>WordSynonyms</t>
  </si>
  <si>
    <t>Difference</t>
  </si>
  <si>
    <t>Binomial Test</t>
  </si>
  <si>
    <t>Sign Rank Test</t>
  </si>
  <si>
    <t>Wilcoxon signed rank test</t>
  </si>
  <si>
    <t>C1 WINS</t>
  </si>
  <si>
    <t>Ranks Test on Differences</t>
  </si>
  <si>
    <t>DRAW</t>
  </si>
  <si>
    <t>Ranks Negative</t>
  </si>
  <si>
    <t>C2 WINS</t>
  </si>
  <si>
    <t>Tie</t>
  </si>
  <si>
    <t>Ranks Positive</t>
  </si>
  <si>
    <t>p value</t>
  </si>
  <si>
    <t>Total</t>
  </si>
  <si>
    <t>Required Sum</t>
  </si>
  <si>
    <t>Signed Rank Sum</t>
  </si>
  <si>
    <t>Nr</t>
  </si>
  <si>
    <t>Var_Ww</t>
  </si>
  <si>
    <t>z</t>
  </si>
  <si>
    <t>DIFF</t>
  </si>
  <si>
    <t>BOSS</t>
  </si>
  <si>
    <t>BOSS VS</t>
  </si>
  <si>
    <t>Boss VS</t>
  </si>
  <si>
    <t>1NN DTW WINS</t>
  </si>
  <si>
    <t>BOSS VS WINS</t>
  </si>
  <si>
    <t>1NN_DTWFull</t>
  </si>
  <si>
    <t>1NN_DTWCV</t>
  </si>
  <si>
    <t>ArrowHead (fixed length)</t>
  </si>
  <si>
    <t>Computers</t>
  </si>
  <si>
    <t>DistalPhalanxOutlineAgeGroup</t>
  </si>
  <si>
    <t>DistalPhalanxOutlineCorrect</t>
  </si>
  <si>
    <t>DistalPhalanxTW</t>
  </si>
  <si>
    <t>ECG5000</t>
  </si>
  <si>
    <t>ElectricDevices</t>
  </si>
  <si>
    <t>Ham</t>
  </si>
  <si>
    <t>heatbeat (BIDMC)</t>
  </si>
  <si>
    <t>Herring</t>
  </si>
  <si>
    <t>InsectWingbeatSound</t>
  </si>
  <si>
    <t>LargeKitchenAppliances</t>
  </si>
  <si>
    <t>Meat</t>
  </si>
  <si>
    <t>MiddlePhalanxOutlineAgeGroup</t>
  </si>
  <si>
    <t>MiddlePhalanxOutlineCorrect</t>
  </si>
  <si>
    <t>MiddlePhalanxTW</t>
  </si>
  <si>
    <t>PhalangesOutlinesCorrect</t>
  </si>
  <si>
    <t>Phoneme</t>
  </si>
  <si>
    <t>ProximalPhalanxOutlineAgeGroup</t>
  </si>
  <si>
    <t>ProximalPhalanxOutlineCorrect</t>
  </si>
  <si>
    <t>ProximalPhalanxTW</t>
  </si>
  <si>
    <t>RefrigerationDevices</t>
  </si>
  <si>
    <t>ScreenType</t>
  </si>
  <si>
    <t>ShapeletSim</t>
  </si>
  <si>
    <t>ShapesAll</t>
  </si>
  <si>
    <t>shield (variable length)</t>
  </si>
  <si>
    <t>SmallKitchenAppliances</t>
  </si>
  <si>
    <t>StarlightCurves</t>
  </si>
  <si>
    <t>stig (variable length)</t>
  </si>
  <si>
    <t>Strawberry</t>
  </si>
  <si>
    <t>ToeSegmentation1 (fixed length)</t>
  </si>
  <si>
    <t>ToeSegmentation2 (fixed length)</t>
  </si>
  <si>
    <t>UWaveGestureLibraryAll</t>
  </si>
  <si>
    <t>Wine</t>
  </si>
  <si>
    <t>Worms</t>
  </si>
  <si>
    <t>WormsTwoClass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</si>
</sst>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0.000"/>
    <numFmt numFmtId="167" formatCode="0.0%"/>
    <numFmt numFmtId="168" formatCode="#,##0.000"/>
    <numFmt numFmtId="176" formatCode="0.00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2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165" fontId="4" fillId="0" borderId="0" xfId="0" applyNumberFormat="1" applyFont="1"/>
    <xf numFmtId="2" fontId="4" fillId="0" borderId="0" xfId="0" applyNumberFormat="1" applyFont="1"/>
    <xf numFmtId="166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165" fontId="3" fillId="0" borderId="0" xfId="0" applyNumberFormat="1" applyFont="1" applyAlignment="1">
      <alignment horizontal="center"/>
    </xf>
    <xf numFmtId="167" fontId="2" fillId="0" borderId="0" xfId="1" applyNumberFormat="1" applyFont="1"/>
    <xf numFmtId="0" fontId="2" fillId="0" borderId="0" xfId="0" applyFont="1" applyAlignment="1">
      <alignment horizontal="center" wrapText="1"/>
    </xf>
    <xf numFmtId="167" fontId="0" fillId="0" borderId="0" xfId="0" applyNumberFormat="1"/>
    <xf numFmtId="0" fontId="2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4" fillId="0" borderId="0" xfId="1" applyNumberFormat="1" applyFont="1"/>
    <xf numFmtId="2" fontId="0" fillId="0" borderId="0" xfId="1" applyNumberFormat="1" applyFont="1"/>
    <xf numFmtId="2" fontId="2" fillId="0" borderId="0" xfId="1" applyNumberFormat="1" applyFont="1"/>
    <xf numFmtId="2" fontId="2" fillId="0" borderId="0" xfId="0" applyNumberFormat="1" applyFont="1"/>
    <xf numFmtId="2" fontId="1" fillId="0" borderId="0" xfId="0" applyNumberFormat="1" applyFont="1"/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6" fontId="4" fillId="0" borderId="0" xfId="1" applyNumberFormat="1" applyFont="1"/>
    <xf numFmtId="166" fontId="0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6" fontId="4" fillId="0" borderId="0" xfId="0" applyNumberFormat="1" applyFont="1"/>
    <xf numFmtId="168" fontId="9" fillId="0" borderId="0" xfId="0" applyNumberFormat="1" applyFont="1"/>
    <xf numFmtId="166" fontId="9" fillId="0" borderId="0" xfId="0" applyNumberFormat="1" applyFont="1"/>
    <xf numFmtId="166" fontId="4" fillId="0" borderId="0" xfId="0" applyNumberFormat="1" applyFont="1" applyAlignment="1">
      <alignment horizontal="right"/>
    </xf>
    <xf numFmtId="168" fontId="0" fillId="0" borderId="0" xfId="0" applyNumberFormat="1"/>
    <xf numFmtId="166" fontId="0" fillId="0" borderId="0" xfId="0" applyNumberFormat="1" applyAlignment="1">
      <alignment horizontal="right"/>
    </xf>
    <xf numFmtId="166" fontId="0" fillId="0" borderId="0" xfId="0" applyNumberFormat="1" applyFont="1"/>
    <xf numFmtId="166" fontId="2" fillId="0" borderId="0" xfId="0" applyNumberFormat="1" applyFont="1"/>
    <xf numFmtId="1" fontId="8" fillId="0" borderId="0" xfId="0" applyNumberFormat="1" applyFont="1"/>
    <xf numFmtId="166" fontId="4" fillId="0" borderId="0" xfId="0" applyNumberFormat="1" applyFont="1" applyFill="1"/>
    <xf numFmtId="0" fontId="0" fillId="0" borderId="0" xfId="0" applyBorder="1" applyAlignment="1">
      <alignment horizontal="center" wrapText="1"/>
    </xf>
    <xf numFmtId="0" fontId="10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176" fontId="2" fillId="0" borderId="0" xfId="0" applyNumberFormat="1" applyFont="1"/>
  </cellXfs>
  <cellStyles count="512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Besuchter Link" xfId="447" builtinId="9" hidden="1"/>
    <cellStyle name="Besuchter Link" xfId="449" builtinId="9" hidden="1"/>
    <cellStyle name="Besuchter Link" xfId="451" builtinId="9" hidden="1"/>
    <cellStyle name="Besuchter Link" xfId="453" builtinId="9" hidden="1"/>
    <cellStyle name="Besuchter Link" xfId="455" builtinId="9" hidden="1"/>
    <cellStyle name="Besuchter Link" xfId="457" builtinId="9" hidden="1"/>
    <cellStyle name="Besuchter Link" xfId="459" builtinId="9" hidden="1"/>
    <cellStyle name="Besuchter Link" xfId="461" builtinId="9" hidden="1"/>
    <cellStyle name="Besuchter Link" xfId="463" builtinId="9" hidden="1"/>
    <cellStyle name="Besuchter Link" xfId="465" builtinId="9" hidden="1"/>
    <cellStyle name="Besuchter Link" xfId="467" builtinId="9" hidden="1"/>
    <cellStyle name="Besuchter Link" xfId="469" builtinId="9" hidden="1"/>
    <cellStyle name="Besuchter Link" xfId="471" builtinId="9" hidden="1"/>
    <cellStyle name="Besuchter Link" xfId="473" builtinId="9" hidden="1"/>
    <cellStyle name="Besuchter Link" xfId="475" builtinId="9" hidden="1"/>
    <cellStyle name="Besuchter Link" xfId="477" builtinId="9" hidden="1"/>
    <cellStyle name="Besuchter Link" xfId="479" builtinId="9" hidden="1"/>
    <cellStyle name="Besuchter Link" xfId="481" builtinId="9" hidden="1"/>
    <cellStyle name="Besuchter Link" xfId="483" builtinId="9" hidden="1"/>
    <cellStyle name="Besuchter Link" xfId="485" builtinId="9" hidden="1"/>
    <cellStyle name="Besuchter Link" xfId="487" builtinId="9" hidden="1"/>
    <cellStyle name="Besuchter Link" xfId="489" builtinId="9" hidden="1"/>
    <cellStyle name="Besuchter Link" xfId="491" builtinId="9" hidden="1"/>
    <cellStyle name="Besuchter Link" xfId="493" builtinId="9" hidden="1"/>
    <cellStyle name="Besuchter Link" xfId="495" builtinId="9" hidden="1"/>
    <cellStyle name="Besuchter Link" xfId="497" builtinId="9" hidden="1"/>
    <cellStyle name="Besuchter Link" xfId="499" builtinId="9" hidden="1"/>
    <cellStyle name="Besuchter Link" xfId="501" builtinId="9" hidden="1"/>
    <cellStyle name="Besuchter Link" xfId="503" builtinId="9" hidden="1"/>
    <cellStyle name="Besuchter Link" xfId="505" builtinId="9" hidden="1"/>
    <cellStyle name="Besuchter Link" xfId="507" builtinId="9" hidden="1"/>
    <cellStyle name="Besuchter Link" xfId="509" builtinId="9" hidden="1"/>
    <cellStyle name="Besuchter Link" xfId="511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Link" xfId="456" builtinId="8" hidden="1"/>
    <cellStyle name="Link" xfId="458" builtinId="8" hidden="1"/>
    <cellStyle name="Link" xfId="460" builtinId="8" hidden="1"/>
    <cellStyle name="Link" xfId="462" builtinId="8" hidden="1"/>
    <cellStyle name="Link" xfId="464" builtinId="8" hidden="1"/>
    <cellStyle name="Link" xfId="466" builtinId="8" hidden="1"/>
    <cellStyle name="Link" xfId="468" builtinId="8" hidden="1"/>
    <cellStyle name="Link" xfId="470" builtinId="8" hidden="1"/>
    <cellStyle name="Link" xfId="472" builtinId="8" hidden="1"/>
    <cellStyle name="Link" xfId="474" builtinId="8" hidden="1"/>
    <cellStyle name="Link" xfId="476" builtinId="8" hidden="1"/>
    <cellStyle name="Link" xfId="478" builtinId="8" hidden="1"/>
    <cellStyle name="Link" xfId="480" builtinId="8" hidden="1"/>
    <cellStyle name="Link" xfId="482" builtinId="8" hidden="1"/>
    <cellStyle name="Link" xfId="484" builtinId="8" hidden="1"/>
    <cellStyle name="Link" xfId="486" builtinId="8" hidden="1"/>
    <cellStyle name="Link" xfId="488" builtinId="8" hidden="1"/>
    <cellStyle name="Link" xfId="490" builtinId="8" hidden="1"/>
    <cellStyle name="Link" xfId="492" builtinId="8" hidden="1"/>
    <cellStyle name="Link" xfId="494" builtinId="8" hidden="1"/>
    <cellStyle name="Link" xfId="496" builtinId="8" hidden="1"/>
    <cellStyle name="Link" xfId="498" builtinId="8" hidden="1"/>
    <cellStyle name="Link" xfId="500" builtinId="8" hidden="1"/>
    <cellStyle name="Link" xfId="502" builtinId="8" hidden="1"/>
    <cellStyle name="Link" xfId="504" builtinId="8" hidden="1"/>
    <cellStyle name="Link" xfId="506" builtinId="8" hidden="1"/>
    <cellStyle name="Link" xfId="508" builtinId="8" hidden="1"/>
    <cellStyle name="Link" xfId="510" builtinId="8" hidden="1"/>
    <cellStyle name="Prozent" xfId="1" builtinId="5"/>
    <cellStyle name="Standard" xfId="0" builtinId="0"/>
  </cellStyles>
  <dxfs count="7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7"/>
  <sheetViews>
    <sheetView zoomScale="125" zoomScaleNormal="125" zoomScalePageLayoutView="125" workbookViewId="0">
      <selection activeCell="A60" sqref="A3:A60"/>
    </sheetView>
  </sheetViews>
  <sheetFormatPr baseColWidth="10" defaultColWidth="9.1640625" defaultRowHeight="14" x14ac:dyDescent="0"/>
  <cols>
    <col min="1" max="1" width="24.1640625" bestFit="1" customWidth="1"/>
    <col min="2" max="2" width="6.6640625" customWidth="1"/>
    <col min="3" max="3" width="6.83203125" style="5" customWidth="1"/>
    <col min="4" max="4" width="5.83203125" style="5" customWidth="1"/>
    <col min="5" max="5" width="6.5" style="5" customWidth="1"/>
    <col min="6" max="6" width="4.83203125" style="5" customWidth="1"/>
    <col min="7" max="7" width="7.5" style="5" bestFit="1" customWidth="1"/>
    <col min="8" max="8" width="5" style="5" bestFit="1" customWidth="1"/>
    <col min="9" max="9" width="4.83203125" style="5" customWidth="1"/>
    <col min="10" max="10" width="7.5" style="7" customWidth="1"/>
    <col min="11" max="11" width="5" customWidth="1"/>
    <col min="12" max="12" width="3.6640625" customWidth="1"/>
    <col min="13" max="13" width="7.5" style="7" customWidth="1"/>
    <col min="14" max="14" width="5" style="7" customWidth="1"/>
    <col min="15" max="15" width="3.6640625" style="7" customWidth="1"/>
    <col min="16" max="16" width="7.5" style="24" customWidth="1"/>
    <col min="17" max="17" width="5" customWidth="1"/>
    <col min="18" max="18" width="3.6640625" customWidth="1"/>
    <col min="19" max="19" width="7.5" style="24" customWidth="1"/>
    <col min="20" max="20" width="5" customWidth="1"/>
    <col min="21" max="21" width="3.6640625" customWidth="1"/>
    <col min="22" max="22" width="7.5" style="10" customWidth="1"/>
    <col min="23" max="23" width="5" customWidth="1"/>
    <col min="24" max="24" width="3.6640625" customWidth="1"/>
    <col min="25" max="25" width="7.5" style="10" customWidth="1"/>
    <col min="26" max="26" width="5" customWidth="1"/>
    <col min="27" max="27" width="3.6640625" customWidth="1"/>
    <col min="28" max="28" width="7.5" style="10" customWidth="1"/>
    <col min="29" max="29" width="5" customWidth="1"/>
    <col min="30" max="30" width="3.6640625" customWidth="1"/>
    <col min="31" max="31" width="7.5" style="10" customWidth="1"/>
    <col min="32" max="32" width="5" customWidth="1"/>
    <col min="33" max="33" width="3.6640625" customWidth="1"/>
    <col min="34" max="34" width="7.5" style="10" customWidth="1"/>
    <col min="35" max="35" width="5" customWidth="1"/>
    <col min="36" max="36" width="3.6640625" customWidth="1"/>
    <col min="37" max="37" width="7.5" style="10" customWidth="1"/>
    <col min="38" max="38" width="5" customWidth="1"/>
    <col min="39" max="39" width="3.6640625" customWidth="1"/>
    <col min="40" max="40" width="7.5" style="10" bestFit="1" customWidth="1"/>
    <col min="41" max="41" width="5" bestFit="1" customWidth="1"/>
    <col min="42" max="42" width="3.83203125" customWidth="1"/>
    <col min="43" max="43" width="7.5" bestFit="1" customWidth="1"/>
    <col min="44" max="44" width="5" style="10" bestFit="1" customWidth="1"/>
    <col min="45" max="45" width="7.5" style="10" bestFit="1" customWidth="1"/>
    <col min="46" max="46" width="7.5" bestFit="1" customWidth="1"/>
    <col min="47" max="47" width="5" bestFit="1" customWidth="1"/>
    <col min="48" max="48" width="7.33203125" customWidth="1"/>
    <col min="49" max="49" width="7.5" style="10" bestFit="1" customWidth="1"/>
    <col min="50" max="50" width="5" style="10" bestFit="1" customWidth="1"/>
    <col min="51" max="51" width="5" bestFit="1" customWidth="1"/>
    <col min="52" max="52" width="7.6640625" customWidth="1"/>
  </cols>
  <sheetData>
    <row r="1" spans="1:54" s="1" customFormat="1" ht="55" customHeight="1">
      <c r="C1" s="2"/>
      <c r="D1" s="2"/>
      <c r="E1" s="2"/>
      <c r="F1" s="2"/>
      <c r="G1" s="43" t="s">
        <v>54</v>
      </c>
      <c r="H1" s="43"/>
      <c r="I1" s="2"/>
      <c r="J1" s="45" t="s">
        <v>48</v>
      </c>
      <c r="K1" s="45"/>
      <c r="M1" s="46" t="s">
        <v>37</v>
      </c>
      <c r="N1" s="46"/>
      <c r="O1" s="3"/>
      <c r="P1" s="46" t="s">
        <v>41</v>
      </c>
      <c r="Q1" s="46"/>
      <c r="S1" s="46" t="s">
        <v>53</v>
      </c>
      <c r="T1" s="46"/>
      <c r="V1" s="46" t="s">
        <v>45</v>
      </c>
      <c r="W1" s="46"/>
      <c r="Y1" s="46" t="s">
        <v>51</v>
      </c>
      <c r="Z1" s="46"/>
      <c r="AB1" s="46" t="s">
        <v>52</v>
      </c>
      <c r="AC1" s="46"/>
      <c r="AE1" s="44" t="s">
        <v>39</v>
      </c>
      <c r="AF1" s="44"/>
      <c r="AH1" s="44" t="s">
        <v>40</v>
      </c>
      <c r="AI1" s="44"/>
      <c r="AK1" s="44" t="s">
        <v>47</v>
      </c>
      <c r="AL1" s="44"/>
      <c r="AM1" s="30"/>
      <c r="AN1" s="44" t="s">
        <v>46</v>
      </c>
      <c r="AO1" s="44"/>
      <c r="AP1" s="30"/>
      <c r="AQ1" s="44" t="s">
        <v>49</v>
      </c>
      <c r="AR1" s="44"/>
      <c r="AS1" s="30"/>
      <c r="AT1" s="44" t="s">
        <v>50</v>
      </c>
      <c r="AU1" s="44"/>
      <c r="AV1" s="30"/>
      <c r="AW1" s="47" t="s">
        <v>55</v>
      </c>
      <c r="AX1" s="47"/>
      <c r="AY1" s="16"/>
      <c r="AZ1" s="44"/>
      <c r="BA1" s="44"/>
      <c r="BB1" s="18"/>
    </row>
    <row r="2" spans="1:54" s="4" customFormat="1">
      <c r="A2" s="4" t="s">
        <v>0</v>
      </c>
      <c r="B2" s="4" t="s">
        <v>1</v>
      </c>
      <c r="C2" s="29" t="s">
        <v>2</v>
      </c>
      <c r="D2" s="29" t="s">
        <v>42</v>
      </c>
      <c r="E2" s="29" t="s">
        <v>3</v>
      </c>
      <c r="F2" s="29"/>
      <c r="G2" s="19" t="s">
        <v>4</v>
      </c>
      <c r="H2" s="1" t="s">
        <v>38</v>
      </c>
      <c r="I2" s="29"/>
      <c r="J2" s="19" t="s">
        <v>4</v>
      </c>
      <c r="K2" s="1" t="s">
        <v>38</v>
      </c>
      <c r="L2" s="1"/>
      <c r="M2" s="19" t="s">
        <v>4</v>
      </c>
      <c r="N2" s="1" t="s">
        <v>38</v>
      </c>
      <c r="O2" s="1"/>
      <c r="P2" s="19" t="s">
        <v>4</v>
      </c>
      <c r="Q2" s="1" t="s">
        <v>38</v>
      </c>
      <c r="R2" s="1"/>
      <c r="S2" s="19" t="s">
        <v>4</v>
      </c>
      <c r="T2" s="1" t="s">
        <v>38</v>
      </c>
      <c r="U2" s="1"/>
      <c r="V2" s="19" t="s">
        <v>4</v>
      </c>
      <c r="W2" s="1" t="s">
        <v>38</v>
      </c>
      <c r="X2" s="1"/>
      <c r="Y2" s="19" t="s">
        <v>4</v>
      </c>
      <c r="Z2" s="1" t="s">
        <v>38</v>
      </c>
      <c r="AA2" s="1"/>
      <c r="AB2" s="19" t="s">
        <v>4</v>
      </c>
      <c r="AC2" s="1" t="s">
        <v>38</v>
      </c>
      <c r="AD2" s="1"/>
      <c r="AE2" s="19" t="s">
        <v>4</v>
      </c>
      <c r="AF2" s="1" t="s">
        <v>38</v>
      </c>
      <c r="AG2" s="1"/>
      <c r="AH2" s="19" t="s">
        <v>4</v>
      </c>
      <c r="AI2" s="1" t="s">
        <v>38</v>
      </c>
      <c r="AJ2" s="1"/>
      <c r="AK2" s="19" t="s">
        <v>4</v>
      </c>
      <c r="AL2" s="14" t="s">
        <v>38</v>
      </c>
      <c r="AM2" s="14"/>
      <c r="AN2" s="19" t="s">
        <v>4</v>
      </c>
      <c r="AO2" s="14" t="s">
        <v>38</v>
      </c>
      <c r="AP2" s="14"/>
      <c r="AQ2" s="19" t="s">
        <v>4</v>
      </c>
      <c r="AR2" s="14" t="s">
        <v>38</v>
      </c>
      <c r="AS2" s="14"/>
      <c r="AT2" s="19" t="s">
        <v>4</v>
      </c>
      <c r="AU2" s="14" t="s">
        <v>38</v>
      </c>
      <c r="AV2" s="14"/>
      <c r="AW2" s="14" t="s">
        <v>4</v>
      </c>
      <c r="AX2" s="14" t="s">
        <v>38</v>
      </c>
      <c r="AY2" s="14"/>
      <c r="AZ2" s="19"/>
      <c r="BA2" s="14"/>
      <c r="BB2" s="14"/>
    </row>
    <row r="3" spans="1:54">
      <c r="A3" t="s">
        <v>5</v>
      </c>
      <c r="B3">
        <v>4</v>
      </c>
      <c r="C3" s="5">
        <v>1000</v>
      </c>
      <c r="D3" s="5">
        <v>4000</v>
      </c>
      <c r="E3" s="5">
        <v>128</v>
      </c>
      <c r="G3" s="31">
        <v>1</v>
      </c>
      <c r="H3">
        <f>RANK(G3,($J3,$M3,$P3,$V3,$AE3,$AH3,$AQ3,$AK3,$AT3,$Y3,$AB3,$S3,$AN3,$G3,$AW3))</f>
        <v>1</v>
      </c>
      <c r="J3" s="27">
        <v>0.53900000000000003</v>
      </c>
      <c r="K3">
        <f>RANK(J3,($J3,$M3,$P3,$V3,$AE3,$AH3,$AQ3,$AK3,$AT3,$Y3,$AB3,$S3,$AN3,$G3,$AW3))</f>
        <v>14</v>
      </c>
      <c r="M3" s="27">
        <v>0.88652500000000001</v>
      </c>
      <c r="N3">
        <f>RANK(M3,($J3,$M3,$P3,$V3,$AE3,$AH3,$AQ3,$AK3,$AT3,$Y3,$AB3,$S3,$AN3,$G3,$AW3))</f>
        <v>11</v>
      </c>
      <c r="O3"/>
      <c r="P3" s="27">
        <v>0.91</v>
      </c>
      <c r="Q3">
        <f>RANK(P3,($J3,$M3,$P3,$V3,$AE3,$AH3,$AQ3,$AK3,$AT3,$Y3,$AB3,$S3,$AN3,$G3,$AW3))</f>
        <v>10</v>
      </c>
      <c r="R3" s="17"/>
      <c r="S3" s="8">
        <v>0.46499999999999903</v>
      </c>
      <c r="T3">
        <f>RANK(S3,($J3,$M3,$P3,$V3,$AE3,$AH3,$AQ3,$AK3,$AT3,$Y3,$AB3,$S3,$AN3,$G3,$AW3))</f>
        <v>15</v>
      </c>
      <c r="U3" s="17"/>
      <c r="V3" s="28">
        <v>0.99850000000000005</v>
      </c>
      <c r="W3">
        <f>RANK(V3,($J3,$M3,$P3,$V3,$AE3,$AH3,$AQ3,$AK3,$AT3,$Y3,$AB3,$S3,$AN3,$G3,$AW3))</f>
        <v>4</v>
      </c>
      <c r="Y3" s="8">
        <v>1</v>
      </c>
      <c r="Z3">
        <f>RANK(Y3,($J3,$M3,$P3,$V3,$AE3,$AH3,$AQ3,$AK3,$AT3,$Y3,$AB3,$S3,$AN3,$G3,$AW3))</f>
        <v>1</v>
      </c>
      <c r="AB3" s="8">
        <v>1</v>
      </c>
      <c r="AC3">
        <f>RANK(AB3,($J3,$M3,$P3,$V3,$AE3,$AH3,$AQ3,$AK3,$AT3,$Y3,$AB3,$S3,$AN3,$G3,$AW3))</f>
        <v>1</v>
      </c>
      <c r="AE3" s="28">
        <v>0.93425000000000002</v>
      </c>
      <c r="AF3">
        <f>RANK(AE3,($J3,$M3,$P3,$V3,$AE3,$AH3,$AQ3,$AK3,$AT3,$Y3,$AB3,$S3,$AN3,$G3,$AW3))</f>
        <v>9</v>
      </c>
      <c r="AG3" s="10"/>
      <c r="AH3" s="28">
        <v>0.77449999999999997</v>
      </c>
      <c r="AI3">
        <f>RANK(AH3,($J3,$M3,$P3,$V3,$AE3,$AH3,$AQ3,$AK3,$AT3,$Y3,$AB3,$S3,$AN3,$G3,$AW3))</f>
        <v>13</v>
      </c>
      <c r="AJ3" s="10"/>
      <c r="AK3" s="27">
        <v>0.871</v>
      </c>
      <c r="AL3">
        <f>RANK(AK3,($J3,$M3,$P3,$V3,$AE3,$AH3,$AQ3,$AK3,$AT3,$Y3,$AB3,$S3,$AN3,$G3,$AW3))</f>
        <v>12</v>
      </c>
      <c r="AN3" s="27">
        <f>1-0.004</f>
        <v>0.996</v>
      </c>
      <c r="AO3">
        <f>RANK(AN3,($J3,$M3,$P3,$V3,$AE3,$AH3,$AQ3,$AK3,$AT3,$Y3,$AB3,$S3,$AN3,$G3,$AW3))</f>
        <v>5</v>
      </c>
      <c r="AQ3" s="28">
        <v>0.996</v>
      </c>
      <c r="AR3">
        <f>RANK(AQ3,($J3,$M3,$P3,$V3,$AE3,$AH3,$AQ3,$AK3,$AT3,$Y3,$AB3,$S3,$AN3,$G3,$AW3))</f>
        <v>5</v>
      </c>
      <c r="AS3"/>
      <c r="AT3" s="8">
        <v>0.97899999999999998</v>
      </c>
      <c r="AU3">
        <f>RANK(AT3,($J3,$M3,$P3,$V3,$AE3,$AH3,$AQ3,$AK3,$AT3,$Y3,$AB3,$S3,$AN3,$G3,$AW3))</f>
        <v>7</v>
      </c>
      <c r="AV3" s="17"/>
      <c r="AW3" s="32">
        <v>0.97099999999999997</v>
      </c>
      <c r="AX3">
        <f>RANK(AW3,($J3,$M3,$P3,$V3,$AE3,$AH3,$AQ3,$AK3,$AT3,$Y3,$AB3,$S3,$AN3,$G3,$AW3))</f>
        <v>8</v>
      </c>
      <c r="AZ3" s="27"/>
    </row>
    <row r="4" spans="1:54">
      <c r="A4" t="s">
        <v>6</v>
      </c>
      <c r="B4">
        <v>3</v>
      </c>
      <c r="C4">
        <v>467</v>
      </c>
      <c r="D4">
        <v>3840</v>
      </c>
      <c r="E4">
        <v>166</v>
      </c>
      <c r="G4" s="31">
        <v>0.64</v>
      </c>
      <c r="H4">
        <f>RANK(G4,($J4,$M4,$P4,$V4,$AE4,$AH4,$AQ4,$AK4,$AT4,$Y4,$AB4,$S4,$AN4,$G4,$AW4))</f>
        <v>8</v>
      </c>
      <c r="J4" s="28">
        <v>0.61848999999999998</v>
      </c>
      <c r="K4">
        <f>RANK(J4,($J4,$M4,$P4,$V4,$AE4,$AH4,$AQ4,$AK4,$AT4,$Y4,$AB4,$S4,$AN4,$G4,$AW4))</f>
        <v>10</v>
      </c>
      <c r="M4" s="28">
        <v>0.58309899999999992</v>
      </c>
      <c r="N4">
        <f>RANK(M4,($J4,$M4,$P4,$V4,$AE4,$AH4,$AQ4,$AK4,$AT4,$Y4,$AB4,$S4,$AN4,$G4,$AW4))</f>
        <v>11</v>
      </c>
      <c r="O4"/>
      <c r="P4" s="28">
        <v>0.65</v>
      </c>
      <c r="Q4">
        <f>RANK(P4,($J4,$M4,$P4,$V4,$AE4,$AH4,$AQ4,$AK4,$AT4,$Y4,$AB4,$S4,$AN4,$G4,$AW4))</f>
        <v>6</v>
      </c>
      <c r="R4" s="17"/>
      <c r="S4" s="8">
        <v>0.33299999999999902</v>
      </c>
      <c r="T4">
        <f>RANK(S4,($J4,$M4,$P4,$V4,$AE4,$AH4,$AQ4,$AK4,$AT4,$Y4,$AB4,$S4,$AN4,$G4,$AW4))</f>
        <v>14</v>
      </c>
      <c r="U4" s="17"/>
      <c r="V4" s="28">
        <v>0.65</v>
      </c>
      <c r="W4">
        <f>RANK(V4,($J4,$M4,$P4,$V4,$AE4,$AH4,$AQ4,$AK4,$AT4,$Y4,$AB4,$S4,$AN4,$G4,$AW4))</f>
        <v>6</v>
      </c>
      <c r="Y4" s="8">
        <v>0.42199999999999999</v>
      </c>
      <c r="Z4">
        <f>RANK(Y4,($J4,$M4,$P4,$V4,$AE4,$AH4,$AQ4,$AK4,$AT4,$Y4,$AB4,$S4,$AN4,$G4,$AW4))</f>
        <v>13</v>
      </c>
      <c r="AB4" s="8">
        <v>0.42499999999999999</v>
      </c>
      <c r="AC4">
        <f>RANK(AB4,($J4,$M4,$P4,$V4,$AE4,$AH4,$AQ4,$AK4,$AT4,$Y4,$AB4,$S4,$AN4,$G4,$AW4))</f>
        <v>12</v>
      </c>
      <c r="AE4" s="28">
        <v>0.89766000000000001</v>
      </c>
      <c r="AF4">
        <f>RANK(AE4,($J4,$M4,$P4,$V4,$AE4,$AH4,$AQ4,$AK4,$AT4,$Y4,$AB4,$S4,$AN4,$G4,$AW4))</f>
        <v>1</v>
      </c>
      <c r="AG4" s="10"/>
      <c r="AH4" s="28">
        <v>0.71094000000000002</v>
      </c>
      <c r="AI4">
        <f>RANK(AH4,($J4,$M4,$P4,$V4,$AE4,$AH4,$AQ4,$AK4,$AT4,$Y4,$AB4,$S4,$AN4,$G4,$AW4))</f>
        <v>2</v>
      </c>
      <c r="AJ4" s="10"/>
      <c r="AK4" s="28"/>
      <c r="AN4" s="28">
        <f>1-0.3341</f>
        <v>0.66589999999999994</v>
      </c>
      <c r="AO4">
        <f>RANK(AN4,($J4,$M4,$P4,$V4,$AE4,$AH4,$AQ4,$AK4,$AT4,$Y4,$AB4,$S4,$AN4,$G4,$AW4))</f>
        <v>4</v>
      </c>
      <c r="AQ4" s="28">
        <v>0.65999999999999903</v>
      </c>
      <c r="AR4">
        <f>RANK(AQ4,($J4,$M4,$P4,$V4,$AE4,$AH4,$AQ4,$AK4,$AT4,$Y4,$AB4,$S4,$AN4,$G4,$AW4))</f>
        <v>5</v>
      </c>
      <c r="AS4"/>
      <c r="AT4" s="8">
        <v>0.64</v>
      </c>
      <c r="AU4">
        <f>RANK(AT4,($J4,$M4,$P4,$V4,$AE4,$AH4,$AQ4,$AK4,$AT4,$Y4,$AB4,$S4,$AN4,$G4,$AW4))</f>
        <v>8</v>
      </c>
      <c r="AV4" s="17"/>
      <c r="AW4" s="32">
        <v>0.68799999999999994</v>
      </c>
      <c r="AX4">
        <f>RANK(AW4,($J4,$M4,$P4,$V4,$AE4,$AH4,$AQ4,$AK4,$AT4,$Y4,$AB4,$S4,$AN4,$G4,$AW4))</f>
        <v>3</v>
      </c>
      <c r="AZ4" s="28"/>
    </row>
    <row r="5" spans="1:54">
      <c r="A5" t="s">
        <v>7</v>
      </c>
      <c r="B5">
        <v>2</v>
      </c>
      <c r="C5">
        <v>1000</v>
      </c>
      <c r="D5">
        <v>6174</v>
      </c>
      <c r="E5">
        <v>152</v>
      </c>
      <c r="G5" s="31">
        <v>0.997</v>
      </c>
      <c r="H5">
        <f>RANK(G5,($J5,$M5,$P5,$V5,$AE5,$AH5,$AQ5,$AK5,$AT5,$Y5,$AB5,$S5,$AN5,$G5,$AW5))</f>
        <v>6</v>
      </c>
      <c r="J5" s="28">
        <v>0.99880000000000002</v>
      </c>
      <c r="K5">
        <f>RANK(J5,($J5,$M5,$P5,$V5,$AE5,$AH5,$AQ5,$AK5,$AT5,$Y5,$AB5,$S5,$AN5,$G5,$AW5))</f>
        <v>3</v>
      </c>
      <c r="M5" s="28">
        <v>0.9964400000000001</v>
      </c>
      <c r="N5">
        <f>RANK(M5,($J5,$M5,$P5,$V5,$AE5,$AH5,$AQ5,$AK5,$AT5,$Y5,$AB5,$S5,$AN5,$G5,$AW5))</f>
        <v>8</v>
      </c>
      <c r="O5"/>
      <c r="P5" s="28">
        <v>0.995</v>
      </c>
      <c r="Q5">
        <f>RANK(P5,($J5,$M5,$P5,$V5,$AE5,$AH5,$AQ5,$AK5,$AT5,$Y5,$AB5,$S5,$AN5,$G5,$AW5))</f>
        <v>10</v>
      </c>
      <c r="R5" s="17"/>
      <c r="S5" s="8">
        <v>0.65400000000000003</v>
      </c>
      <c r="T5">
        <f>RANK(S5,($J5,$M5,$P5,$V5,$AE5,$AH5,$AQ5,$AK5,$AT5,$Y5,$AB5,$S5,$AN5,$G5,$AW5))</f>
        <v>15</v>
      </c>
      <c r="U5" s="17"/>
      <c r="V5" s="28">
        <v>0.995</v>
      </c>
      <c r="W5">
        <f>RANK(V5,($J5,$M5,$P5,$V5,$AE5,$AH5,$AQ5,$AK5,$AT5,$Y5,$AB5,$S5,$AN5,$G5,$AW5))</f>
        <v>10</v>
      </c>
      <c r="Y5" s="8">
        <v>0.95499999999999996</v>
      </c>
      <c r="Z5">
        <f>RANK(Y5,($J5,$M5,$P5,$V5,$AE5,$AH5,$AQ5,$AK5,$AT5,$Y5,$AB5,$S5,$AN5,$G5,$AW5))</f>
        <v>14</v>
      </c>
      <c r="AB5" s="8">
        <v>0.97099999999999997</v>
      </c>
      <c r="AC5">
        <f>RANK(AB5,($J5,$M5,$P5,$V5,$AE5,$AH5,$AQ5,$AK5,$AT5,$Y5,$AB5,$S5,$AN5,$G5,$AW5))</f>
        <v>13</v>
      </c>
      <c r="AE5" s="28">
        <v>0.99626999999999999</v>
      </c>
      <c r="AF5">
        <f>RANK(AE5,($J5,$M5,$P5,$V5,$AE5,$AH5,$AQ5,$AK5,$AT5,$Y5,$AB5,$S5,$AN5,$G5,$AW5))</f>
        <v>9</v>
      </c>
      <c r="AG5" s="10"/>
      <c r="AH5" s="28">
        <v>0.98670000000000002</v>
      </c>
      <c r="AI5">
        <f>RANK(AH5,($J5,$M5,$P5,$V5,$AE5,$AH5,$AQ5,$AK5,$AT5,$Y5,$AB5,$S5,$AN5,$G5,$AW5))</f>
        <v>12</v>
      </c>
      <c r="AJ5" s="10"/>
      <c r="AK5" s="28">
        <v>0.997</v>
      </c>
      <c r="AL5">
        <f>RANK(AK5,($J5,$M5,$P5,$V5,$AE5,$AH5,$AQ5,$AK5,$AT5,$Y5,$AB5,$S5,$AN5,$G5,$AW5))</f>
        <v>6</v>
      </c>
      <c r="AN5" s="28">
        <f>1-0.002</f>
        <v>0.998</v>
      </c>
      <c r="AO5">
        <f>RANK(AN5,($J5,$M5,$P5,$V5,$AE5,$AH5,$AQ5,$AK5,$AT5,$Y5,$AB5,$S5,$AN5,$G5,$AW5))</f>
        <v>4</v>
      </c>
      <c r="AQ5" s="28">
        <v>0.999</v>
      </c>
      <c r="AR5">
        <f>RANK(AQ5,($J5,$M5,$P5,$V5,$AE5,$AH5,$AQ5,$AK5,$AT5,$Y5,$AB5,$S5,$AN5,$G5,$AW5))</f>
        <v>1</v>
      </c>
      <c r="AS5"/>
      <c r="AT5" s="8">
        <v>0.999</v>
      </c>
      <c r="AU5">
        <f>RANK(AT5,($J5,$M5,$P5,$V5,$AE5,$AH5,$AQ5,$AK5,$AT5,$Y5,$AB5,$S5,$AN5,$G5,$AW5))</f>
        <v>1</v>
      </c>
      <c r="AV5" s="17"/>
      <c r="AW5" s="32">
        <v>0.998</v>
      </c>
      <c r="AX5">
        <f>RANK(AW5,($J5,$M5,$P5,$V5,$AE5,$AH5,$AQ5,$AK5,$AT5,$Y5,$AB5,$S5,$AN5,$G5,$AW5))</f>
        <v>4</v>
      </c>
      <c r="AZ5" s="28"/>
    </row>
    <row r="6" spans="1:54">
      <c r="A6" t="s">
        <v>8</v>
      </c>
      <c r="B6">
        <v>10</v>
      </c>
      <c r="C6" s="5">
        <v>381</v>
      </c>
      <c r="D6" s="5">
        <v>760</v>
      </c>
      <c r="E6" s="5">
        <v>99</v>
      </c>
      <c r="G6" s="31">
        <v>0.755</v>
      </c>
      <c r="H6">
        <f>RANK(G6,($J6,$M6,$P6,$V6,$AE6,$AH6,$AQ6,$AK6,$AT6,$Y6,$AB6,$S6,$AN6,$G6,$AW6))</f>
        <v>1</v>
      </c>
      <c r="J6" s="27">
        <v>0.58684199999999997</v>
      </c>
      <c r="K6">
        <f>RANK(J6,($J6,$M6,$P6,$V6,$AE6,$AH6,$AQ6,$AK6,$AT6,$Y6,$AB6,$S6,$AN6,$G6,$AW6))</f>
        <v>10</v>
      </c>
      <c r="M6" s="27">
        <v>0.56697299999999995</v>
      </c>
      <c r="N6">
        <f>RANK(M6,($J6,$M6,$P6,$V6,$AE6,$AH6,$AQ6,$AK6,$AT6,$Y6,$AB6,$S6,$AN6,$G6,$AW6))</f>
        <v>11</v>
      </c>
      <c r="O6"/>
      <c r="P6" s="27">
        <v>0.68399999999999994</v>
      </c>
      <c r="Q6">
        <f>RANK(P6,($J6,$M6,$P6,$V6,$AE6,$AH6,$AQ6,$AK6,$AT6,$Y6,$AB6,$S6,$AN6,$G6,$AW6))</f>
        <v>7</v>
      </c>
      <c r="R6" s="17"/>
      <c r="S6" s="8">
        <v>0.38600000000000001</v>
      </c>
      <c r="T6">
        <f>RANK(S6,($J6,$M6,$P6,$V6,$AE6,$AH6,$AQ6,$AK6,$AT6,$Y6,$AB6,$S6,$AN6,$G6,$AW6))</f>
        <v>14</v>
      </c>
      <c r="U6" s="17"/>
      <c r="V6" s="28">
        <v>0.747</v>
      </c>
      <c r="W6">
        <f>RANK(V6,($J6,$M6,$P6,$V6,$AE6,$AH6,$AQ6,$AK6,$AT6,$Y6,$AB6,$S6,$AN6,$G6,$AW6))</f>
        <v>2</v>
      </c>
      <c r="Y6" s="8">
        <v>0.64900000000000002</v>
      </c>
      <c r="Z6">
        <f>RANK(Y6,($J6,$M6,$P6,$V6,$AE6,$AH6,$AQ6,$AK6,$AT6,$Y6,$AB6,$S6,$AN6,$G6,$AW6))</f>
        <v>8</v>
      </c>
      <c r="AB6" s="8">
        <v>0.64500000000000002</v>
      </c>
      <c r="AC6">
        <f>RANK(AB6,($J6,$M6,$P6,$V6,$AE6,$AH6,$AQ6,$AK6,$AT6,$Y6,$AB6,$S6,$AN6,$G6,$AW6))</f>
        <v>9</v>
      </c>
      <c r="AE6" s="28">
        <v>0.71841999999999995</v>
      </c>
      <c r="AF6">
        <f>RANK(AE6,($J6,$M6,$P6,$V6,$AE6,$AH6,$AQ6,$AK6,$AT6,$Y6,$AB6,$S6,$AN6,$G6,$AW6))</f>
        <v>3</v>
      </c>
      <c r="AG6" s="10"/>
      <c r="AH6" s="28">
        <v>0.70789000000000002</v>
      </c>
      <c r="AI6">
        <f>RANK(AH6,($J6,$M6,$P6,$V6,$AE6,$AH6,$AQ6,$AK6,$AT6,$Y6,$AB6,$S6,$AN6,$G6,$AW6))</f>
        <v>5</v>
      </c>
      <c r="AJ6" s="10"/>
      <c r="AK6" s="27"/>
      <c r="AN6" s="27">
        <f>1-0.516</f>
        <v>0.48399999999999999</v>
      </c>
      <c r="AO6">
        <f>RANK(AN6,($J6,$M6,$P6,$V6,$AE6,$AH6,$AQ6,$AK6,$AT6,$Y6,$AB6,$S6,$AN6,$G6,$AW6))</f>
        <v>13</v>
      </c>
      <c r="AQ6" s="28">
        <v>0.71199999999999997</v>
      </c>
      <c r="AR6">
        <f>RANK(AQ6,($J6,$M6,$P6,$V6,$AE6,$AH6,$AQ6,$AK6,$AT6,$Y6,$AB6,$S6,$AN6,$G6,$AW6))</f>
        <v>4</v>
      </c>
      <c r="AS6"/>
      <c r="AT6" s="8">
        <v>0.55099999999999905</v>
      </c>
      <c r="AU6">
        <f>RANK(AT6,($J6,$M6,$P6,$V6,$AE6,$AH6,$AQ6,$AK6,$AT6,$Y6,$AB6,$S6,$AN6,$G6,$AW6))</f>
        <v>12</v>
      </c>
      <c r="AV6" s="17"/>
      <c r="AW6" s="32">
        <v>0.69499999999999995</v>
      </c>
      <c r="AX6">
        <f>RANK(AW6,($J6,$M6,$P6,$V6,$AE6,$AH6,$AQ6,$AK6,$AT6,$Y6,$AB6,$S6,$AN6,$G6,$AW6))</f>
        <v>6</v>
      </c>
      <c r="AZ6" s="20"/>
    </row>
    <row r="7" spans="1:54">
      <c r="A7" t="s">
        <v>9</v>
      </c>
      <c r="B7">
        <v>14</v>
      </c>
      <c r="C7" s="5">
        <v>560</v>
      </c>
      <c r="D7" s="5">
        <v>1690</v>
      </c>
      <c r="E7" s="5">
        <v>131</v>
      </c>
      <c r="G7" s="31">
        <v>0.84799999999999998</v>
      </c>
      <c r="H7">
        <f>RANK(G7,($J7,$M7,$P7,$V7,$AE7,$AH7,$AQ7,$AK7,$AT7,$Y7,$AB7,$S7,$AN7,$G7,$AW7))</f>
        <v>1</v>
      </c>
      <c r="J7" s="27">
        <v>0.65858000000000005</v>
      </c>
      <c r="K7">
        <f>RANK(J7,($J7,$M7,$P7,$V7,$AE7,$AH7,$AQ7,$AK7,$AT7,$Y7,$AB7,$S7,$AN7,$G7,$AW7))</f>
        <v>13</v>
      </c>
      <c r="M7" s="27">
        <v>0.5893489999999999</v>
      </c>
      <c r="N7">
        <f>RANK(M7,($J7,$M7,$P7,$V7,$AE7,$AH7,$AQ7,$AK7,$AT7,$Y7,$AB7,$S7,$AN7,$G7,$AW7))</f>
        <v>14</v>
      </c>
      <c r="O7"/>
      <c r="P7" s="27">
        <v>0.71399999999999997</v>
      </c>
      <c r="Q7">
        <f>RANK(P7,($J7,$M7,$P7,$V7,$AE7,$AH7,$AQ7,$AK7,$AT7,$Y7,$AB7,$S7,$AN7,$G7,$AW7))</f>
        <v>12</v>
      </c>
      <c r="R7" s="17"/>
      <c r="S7" s="8">
        <v>0.49199999999999999</v>
      </c>
      <c r="T7">
        <f>RANK(S7,($J7,$M7,$P7,$V7,$AE7,$AH7,$AQ7,$AK7,$AT7,$Y7,$AB7,$S7,$AN7,$G7,$AW7))</f>
        <v>15</v>
      </c>
      <c r="U7" s="17"/>
      <c r="V7" s="28">
        <v>0.80800000000000005</v>
      </c>
      <c r="W7">
        <f>RANK(V7,($J7,$M7,$P7,$V7,$AE7,$AH7,$AQ7,$AK7,$AT7,$Y7,$AB7,$S7,$AN7,$G7,$AW7))</f>
        <v>4</v>
      </c>
      <c r="Y7" s="8">
        <v>0.83799999999999997</v>
      </c>
      <c r="Z7">
        <f>RANK(Y7,($J7,$M7,$P7,$V7,$AE7,$AH7,$AQ7,$AK7,$AT7,$Y7,$AB7,$S7,$AN7,$G7,$AW7))</f>
        <v>3</v>
      </c>
      <c r="AB7" s="8">
        <v>0.84</v>
      </c>
      <c r="AC7">
        <f>RANK(AB7,($J7,$M7,$P7,$V7,$AE7,$AH7,$AQ7,$AK7,$AT7,$Y7,$AB7,$S7,$AN7,$G7,$AW7))</f>
        <v>2</v>
      </c>
      <c r="AE7" s="28">
        <v>0.74911000000000005</v>
      </c>
      <c r="AF7">
        <f>RANK(AE7,($J7,$M7,$P7,$V7,$AE7,$AH7,$AQ7,$AK7,$AT7,$Y7,$AB7,$S7,$AN7,$G7,$AW7))</f>
        <v>11</v>
      </c>
      <c r="AG7" s="10"/>
      <c r="AH7" s="28">
        <v>0.76271999999999995</v>
      </c>
      <c r="AI7">
        <f>RANK(AH7,($J7,$M7,$P7,$V7,$AE7,$AH7,$AQ7,$AK7,$AT7,$Y7,$AB7,$S7,$AN7,$G7,$AW7))</f>
        <v>7</v>
      </c>
      <c r="AJ7" s="10"/>
      <c r="AK7" s="27">
        <v>0.78100000000000003</v>
      </c>
      <c r="AL7">
        <f>RANK(AK7,($J7,$M7,$P7,$V7,$AE7,$AH7,$AQ7,$AK7,$AT7,$Y7,$AB7,$S7,$AN7,$G7,$AW7))</f>
        <v>6</v>
      </c>
      <c r="AN7" s="27">
        <f>1-0.244</f>
        <v>0.75600000000000001</v>
      </c>
      <c r="AO7">
        <f>RANK(AN7,($J7,$M7,$P7,$V7,$AE7,$AH7,$AQ7,$AK7,$AT7,$Y7,$AB7,$S7,$AN7,$G7,$AW7))</f>
        <v>8</v>
      </c>
      <c r="AQ7" s="28">
        <v>0.79</v>
      </c>
      <c r="AR7">
        <f>RANK(AQ7,($J7,$M7,$P7,$V7,$AE7,$AH7,$AQ7,$AK7,$AT7,$Y7,$AB7,$S7,$AN7,$G7,$AW7))</f>
        <v>5</v>
      </c>
      <c r="AS7"/>
      <c r="AT7" s="8">
        <v>0.754</v>
      </c>
      <c r="AU7">
        <f>RANK(AT7,($J7,$M7,$P7,$V7,$AE7,$AH7,$AQ7,$AK7,$AT7,$Y7,$AB7,$S7,$AN7,$G7,$AW7))</f>
        <v>9</v>
      </c>
      <c r="AV7" s="17"/>
      <c r="AW7" s="32">
        <v>0.753</v>
      </c>
      <c r="AX7">
        <f>RANK(AW7,($J7,$M7,$P7,$V7,$AE7,$AH7,$AQ7,$AK7,$AT7,$Y7,$AB7,$S7,$AN7,$G7,$AW7))</f>
        <v>10</v>
      </c>
      <c r="AZ7" s="20"/>
    </row>
    <row r="8" spans="1:54">
      <c r="A8" t="s">
        <v>10</v>
      </c>
      <c r="B8">
        <v>6</v>
      </c>
      <c r="C8" s="5">
        <v>200</v>
      </c>
      <c r="D8" s="5">
        <v>242</v>
      </c>
      <c r="E8" s="5">
        <v>427</v>
      </c>
      <c r="G8" s="31">
        <v>0.80600000000000005</v>
      </c>
      <c r="H8">
        <f>RANK(G8,($J8,$M8,$P8,$V8,$AE8,$AH8,$AQ8,$AK8,$AT8,$Y8,$AB8,$S8,$AN8,$G8,$AW8))</f>
        <v>4</v>
      </c>
      <c r="J8" s="27">
        <v>0.68594999999999995</v>
      </c>
      <c r="K8">
        <f>RANK(J8,($J8,$M8,$P8,$V8,$AE8,$AH8,$AQ8,$AK8,$AT8,$Y8,$AB8,$S8,$AN8,$G8,$AW8))</f>
        <v>7</v>
      </c>
      <c r="M8" s="27">
        <v>0.64090900000000006</v>
      </c>
      <c r="N8">
        <f>RANK(M8,($J8,$M8,$P8,$V8,$AE8,$AH8,$AQ8,$AK8,$AT8,$Y8,$AB8,$S8,$AN8,$G8,$AW8))</f>
        <v>8</v>
      </c>
      <c r="O8"/>
      <c r="P8" s="27">
        <v>0.51700000000000002</v>
      </c>
      <c r="Q8">
        <f>RANK(P8,($J8,$M8,$P8,$V8,$AE8,$AH8,$AQ8,$AK8,$AT8,$Y8,$AB8,$S8,$AN8,$G8,$AW8))</f>
        <v>13</v>
      </c>
      <c r="R8" s="17"/>
      <c r="S8" s="8">
        <v>0.36</v>
      </c>
      <c r="T8">
        <f>RANK(S8,($J8,$M8,$P8,$V8,$AE8,$AH8,$AQ8,$AK8,$AT8,$Y8,$AB8,$S8,$AN8,$G8,$AW8))</f>
        <v>15</v>
      </c>
      <c r="U8" s="17"/>
      <c r="V8" s="28">
        <v>0.61599999999999999</v>
      </c>
      <c r="W8">
        <f>RANK(V8,($J8,$M8,$P8,$V8,$AE8,$AH8,$AQ8,$AK8,$AT8,$Y8,$AB8,$S8,$AN8,$G8,$AW8))</f>
        <v>10</v>
      </c>
      <c r="Y8" s="8">
        <v>0.53299999999999903</v>
      </c>
      <c r="Z8">
        <f>RANK(Y8,($J8,$M8,$P8,$V8,$AE8,$AH8,$AQ8,$AK8,$AT8,$Y8,$AB8,$S8,$AN8,$G8,$AW8))</f>
        <v>12</v>
      </c>
      <c r="AB8" s="8">
        <v>0.624</v>
      </c>
      <c r="AC8">
        <f>RANK(AB8,($J8,$M8,$P8,$V8,$AE8,$AH8,$AQ8,$AK8,$AT8,$Y8,$AB8,$S8,$AN8,$G8,$AW8))</f>
        <v>9</v>
      </c>
      <c r="AE8" s="28">
        <v>0.56611999999999996</v>
      </c>
      <c r="AF8">
        <f>RANK(AE8,($J8,$M8,$P8,$V8,$AE8,$AH8,$AQ8,$AK8,$AT8,$Y8,$AB8,$S8,$AN8,$G8,$AW8))</f>
        <v>11</v>
      </c>
      <c r="AG8" s="10"/>
      <c r="AH8" s="28">
        <v>0.49174000000000001</v>
      </c>
      <c r="AI8">
        <f>RANK(AH8,($J8,$M8,$P8,$V8,$AE8,$AH8,$AQ8,$AK8,$AT8,$Y8,$AB8,$S8,$AN8,$G8,$AW8))</f>
        <v>14</v>
      </c>
      <c r="AJ8" s="10"/>
      <c r="AK8" s="27">
        <v>0.74399999999999999</v>
      </c>
      <c r="AL8">
        <f>RANK(AK8,($J8,$M8,$P8,$V8,$AE8,$AH8,$AQ8,$AK8,$AT8,$Y8,$AB8,$S8,$AN8,$G8,$AW8))</f>
        <v>5</v>
      </c>
      <c r="AN8" s="27">
        <f>1-0.153</f>
        <v>0.84699999999999998</v>
      </c>
      <c r="AO8">
        <f>RANK(AN8,($J8,$M8,$P8,$V8,$AE8,$AH8,$AQ8,$AK8,$AT8,$Y8,$AB8,$S8,$AN8,$G8,$AW8))</f>
        <v>3</v>
      </c>
      <c r="AQ8" s="28">
        <v>0.98799999999999999</v>
      </c>
      <c r="AR8">
        <f>RANK(AQ8,($J8,$M8,$P8,$V8,$AE8,$AH8,$AQ8,$AK8,$AT8,$Y8,$AB8,$S8,$AN8,$G8,$AW8))</f>
        <v>1</v>
      </c>
      <c r="AS8"/>
      <c r="AT8" s="8">
        <v>0.91700000000000004</v>
      </c>
      <c r="AU8">
        <f>RANK(AT8,($J8,$M8,$P8,$V8,$AE8,$AH8,$AQ8,$AK8,$AT8,$Y8,$AB8,$S8,$AN8,$G8,$AW8))</f>
        <v>2</v>
      </c>
      <c r="AV8" s="17"/>
      <c r="AW8" s="32">
        <v>0.72699999999999998</v>
      </c>
      <c r="AX8">
        <f>RANK(AW8,($J8,$M8,$P8,$V8,$AE8,$AH8,$AQ8,$AK8,$AT8,$Y8,$AB8,$S8,$AN8,$G8,$AW8))</f>
        <v>6</v>
      </c>
      <c r="AZ8" s="20"/>
    </row>
    <row r="9" spans="1:54">
      <c r="A9" t="s">
        <v>11</v>
      </c>
      <c r="B9">
        <v>37</v>
      </c>
      <c r="C9">
        <v>390</v>
      </c>
      <c r="D9">
        <v>391</v>
      </c>
      <c r="E9">
        <v>176</v>
      </c>
      <c r="G9" s="31">
        <v>0.64700000000000002</v>
      </c>
      <c r="H9">
        <f>RANK(G9,($J9,$M9,$P9,$V9,$AE9,$AH9,$AQ9,$AK9,$AT9,$Y9,$AB9,$S9,$AN9,$G9,$AW9))</f>
        <v>4</v>
      </c>
      <c r="J9" s="28">
        <v>0.58567800000000003</v>
      </c>
      <c r="K9">
        <f>RANK(J9,($J9,$M9,$P9,$V9,$AE9,$AH9,$AQ9,$AK9,$AT9,$Y9,$AB9,$S9,$AN9,$G9,$AW9))</f>
        <v>11</v>
      </c>
      <c r="M9" s="28">
        <v>0.485933</v>
      </c>
      <c r="N9">
        <f>RANK(M9,($J9,$M9,$P9,$V9,$AE9,$AH9,$AQ9,$AK9,$AT9,$Y9,$AB9,$S9,$AN9,$G9,$AW9))</f>
        <v>15</v>
      </c>
      <c r="O9"/>
      <c r="P9" s="28">
        <v>0.61099999999999999</v>
      </c>
      <c r="Q9">
        <f>RANK(P9,($J9,$M9,$P9,$V9,$AE9,$AH9,$AQ9,$AK9,$AT9,$Y9,$AB9,$S9,$AN9,$G9,$AW9))</f>
        <v>7</v>
      </c>
      <c r="R9" s="17"/>
      <c r="S9" s="8">
        <v>0.55000000000000004</v>
      </c>
      <c r="T9">
        <f>RANK(S9,($J9,$M9,$P9,$V9,$AE9,$AH9,$AQ9,$AK9,$AT9,$Y9,$AB9,$S9,$AN9,$G9,$AW9))</f>
        <v>14</v>
      </c>
      <c r="U9" s="17"/>
      <c r="V9" s="28">
        <v>0.60899999999999999</v>
      </c>
      <c r="W9">
        <f>RANK(V9,($J9,$M9,$P9,$V9,$AE9,$AH9,$AQ9,$AK9,$AT9,$Y9,$AB9,$S9,$AN9,$G9,$AW9))</f>
        <v>8</v>
      </c>
      <c r="Y9" s="8">
        <v>0.58799999999999997</v>
      </c>
      <c r="Z9">
        <f>RANK(Y9,($J9,$M9,$P9,$V9,$AE9,$AH9,$AQ9,$AK9,$AT9,$Y9,$AB9,$S9,$AN9,$G9,$AW9))</f>
        <v>10</v>
      </c>
      <c r="AB9" s="8">
        <v>0.60399999999999998</v>
      </c>
      <c r="AC9">
        <f>RANK(AB9,($J9,$M9,$P9,$V9,$AE9,$AH9,$AQ9,$AK9,$AT9,$Y9,$AB9,$S9,$AN9,$G9,$AW9))</f>
        <v>9</v>
      </c>
      <c r="AE9" s="28">
        <v>0.74936000000000003</v>
      </c>
      <c r="AF9">
        <f>RANK(AE9,($J9,$M9,$P9,$V9,$AE9,$AH9,$AQ9,$AK9,$AT9,$Y9,$AB9,$S9,$AN9,$G9,$AW9))</f>
        <v>2</v>
      </c>
      <c r="AG9" s="10"/>
      <c r="AH9" s="28">
        <v>0.63683000000000001</v>
      </c>
      <c r="AI9">
        <f>RANK(AH9,($J9,$M9,$P9,$V9,$AE9,$AH9,$AQ9,$AK9,$AT9,$Y9,$AB9,$S9,$AN9,$G9,$AW9))</f>
        <v>5</v>
      </c>
      <c r="AJ9" s="10"/>
      <c r="AK9" s="27">
        <v>0.56800000000000006</v>
      </c>
      <c r="AL9">
        <f>RANK(AK9,($J9,$M9,$P9,$V9,$AE9,$AH9,$AQ9,$AK9,$AT9,$Y9,$AB9,$S9,$AN9,$G9,$AW9))</f>
        <v>13</v>
      </c>
      <c r="AN9" s="27">
        <f>1-0.417</f>
        <v>0.58299999999999996</v>
      </c>
      <c r="AO9">
        <f>RANK(AN9,($J9,$M9,$P9,$V9,$AE9,$AH9,$AQ9,$AK9,$AT9,$Y9,$AB9,$S9,$AN9,$G9,$AW9))</f>
        <v>12</v>
      </c>
      <c r="AQ9" s="28">
        <v>0.78</v>
      </c>
      <c r="AR9">
        <f>RANK(AQ9,($J9,$M9,$P9,$V9,$AE9,$AH9,$AQ9,$AK9,$AT9,$Y9,$AB9,$S9,$AN9,$G9,$AW9))</f>
        <v>1</v>
      </c>
      <c r="AS9"/>
      <c r="AT9" s="8">
        <v>0.65999999999999903</v>
      </c>
      <c r="AU9">
        <f>RANK(AT9,($J9,$M9,$P9,$V9,$AE9,$AH9,$AQ9,$AK9,$AT9,$Y9,$AB9,$S9,$AN9,$G9,$AW9))</f>
        <v>3</v>
      </c>
      <c r="AV9" s="17"/>
      <c r="AW9" s="32">
        <v>0.627</v>
      </c>
      <c r="AX9">
        <f>RANK(AW9,($J9,$M9,$P9,$V9,$AE9,$AH9,$AQ9,$AK9,$AT9,$Y9,$AB9,$S9,$AN9,$G9,$AW9))</f>
        <v>6</v>
      </c>
      <c r="AZ9" s="20"/>
    </row>
    <row r="10" spans="1:54">
      <c r="A10" t="s">
        <v>12</v>
      </c>
      <c r="B10">
        <v>15</v>
      </c>
      <c r="C10">
        <v>500</v>
      </c>
      <c r="D10">
        <v>625</v>
      </c>
      <c r="E10">
        <v>128</v>
      </c>
      <c r="G10" s="31">
        <v>0.91500000000000004</v>
      </c>
      <c r="H10">
        <f>RANK(G10,($J10,$M10,$P10,$V10,$AE10,$AH10,$AQ10,$AK10,$AT10,$Y10,$AB10,$S10,$AN10,$G10,$AW10))</f>
        <v>2</v>
      </c>
      <c r="J10" s="28">
        <v>0.81279999999999997</v>
      </c>
      <c r="K10">
        <f>RANK(J10,($J10,$M10,$P10,$V10,$AE10,$AH10,$AQ10,$AK10,$AT10,$Y10,$AB10,$S10,$AN10,$G10,$AW10))</f>
        <v>8</v>
      </c>
      <c r="M10" s="28">
        <v>0.73071999999999993</v>
      </c>
      <c r="N10">
        <f>RANK(M10,($J10,$M10,$P10,$V10,$AE10,$AH10,$AQ10,$AK10,$AT10,$Y10,$AB10,$S10,$AN10,$G10,$AW10))</f>
        <v>13</v>
      </c>
      <c r="O10"/>
      <c r="P10" s="28">
        <v>0.78700000000000003</v>
      </c>
      <c r="Q10">
        <f>RANK(P10,($J10,$M10,$P10,$V10,$AE10,$AH10,$AQ10,$AK10,$AT10,$Y10,$AB10,$S10,$AN10,$G10,$AW10))</f>
        <v>11</v>
      </c>
      <c r="R10" s="17"/>
      <c r="S10" s="8">
        <v>0.70199999999999996</v>
      </c>
      <c r="T10">
        <f>RANK(S10,($J10,$M10,$P10,$V10,$AE10,$AH10,$AQ10,$AK10,$AT10,$Y10,$AB10,$S10,$AN10,$G10,$AW10))</f>
        <v>15</v>
      </c>
      <c r="U10" s="17"/>
      <c r="V10" s="28">
        <v>0.84299999999999997</v>
      </c>
      <c r="W10">
        <f>RANK(V10,($J10,$M10,$P10,$V10,$AE10,$AH10,$AQ10,$AK10,$AT10,$Y10,$AB10,$S10,$AN10,$G10,$AW10))</f>
        <v>6</v>
      </c>
      <c r="Y10" s="8">
        <v>0.77300000000000002</v>
      </c>
      <c r="Z10">
        <f>RANK(Y10,($J10,$M10,$P10,$V10,$AE10,$AH10,$AQ10,$AK10,$AT10,$Y10,$AB10,$S10,$AN10,$G10,$AW10))</f>
        <v>12</v>
      </c>
      <c r="AB10" s="8">
        <v>0.78900000000000003</v>
      </c>
      <c r="AC10">
        <f>RANK(AB10,($J10,$M10,$P10,$V10,$AE10,$AH10,$AQ10,$AK10,$AT10,$Y10,$AB10,$S10,$AN10,$G10,$AW10))</f>
        <v>10</v>
      </c>
      <c r="AE10" s="28">
        <v>0.90400000000000003</v>
      </c>
      <c r="AF10">
        <f>RANK(AE10,($J10,$M10,$P10,$V10,$AE10,$AH10,$AQ10,$AK10,$AT10,$Y10,$AB10,$S10,$AN10,$G10,$AW10))</f>
        <v>3</v>
      </c>
      <c r="AG10" s="10"/>
      <c r="AH10" s="28">
        <v>0.87360000000000004</v>
      </c>
      <c r="AI10">
        <f>RANK(AH10,($J10,$M10,$P10,$V10,$AE10,$AH10,$AQ10,$AK10,$AT10,$Y10,$AB10,$S10,$AN10,$G10,$AW10))</f>
        <v>5</v>
      </c>
      <c r="AJ10" s="10"/>
      <c r="AK10" s="28">
        <v>0.80200000000000005</v>
      </c>
      <c r="AL10">
        <f>RANK(AK10,($J10,$M10,$P10,$V10,$AE10,$AH10,$AQ10,$AK10,$AT10,$Y10,$AB10,$S10,$AN10,$G10,$AW10))</f>
        <v>9</v>
      </c>
      <c r="AN10" s="28">
        <f>1-0.275</f>
        <v>0.72499999999999998</v>
      </c>
      <c r="AO10">
        <f>RANK(AN10,($J10,$M10,$P10,$V10,$AE10,$AH10,$AQ10,$AK10,$AT10,$Y10,$AB10,$S10,$AN10,$G10,$AW10))</f>
        <v>14</v>
      </c>
      <c r="AQ10" s="28">
        <v>0.92800000000000005</v>
      </c>
      <c r="AR10">
        <f>RANK(AQ10,($J10,$M10,$P10,$V10,$AE10,$AH10,$AQ10,$AK10,$AT10,$Y10,$AB10,$S10,$AN10,$G10,$AW10))</f>
        <v>1</v>
      </c>
      <c r="AS10"/>
      <c r="AT10" s="8">
        <v>0.83799999999999997</v>
      </c>
      <c r="AU10">
        <f>RANK(AT10,($J10,$M10,$P10,$V10,$AE10,$AH10,$AQ10,$AK10,$AT10,$Y10,$AB10,$S10,$AN10,$G10,$AW10))</f>
        <v>7</v>
      </c>
      <c r="AV10" s="17"/>
      <c r="AW10" s="32">
        <v>0.88</v>
      </c>
      <c r="AX10">
        <f>RANK(AW10,($J10,$M10,$P10,$V10,$AE10,$AH10,$AQ10,$AK10,$AT10,$Y10,$AB10,$S10,$AN10,$G10,$AW10))</f>
        <v>4</v>
      </c>
      <c r="AZ10" s="21"/>
    </row>
    <row r="11" spans="1:54">
      <c r="A11" t="s">
        <v>13</v>
      </c>
      <c r="B11">
        <v>2</v>
      </c>
      <c r="C11">
        <v>300</v>
      </c>
      <c r="D11">
        <v>3000</v>
      </c>
      <c r="E11">
        <v>426</v>
      </c>
      <c r="G11" s="31">
        <v>0.879</v>
      </c>
      <c r="H11">
        <f>RANK(G11,($J11,$M11,$P11,$V11,$AE11,$AH11,$AQ11,$AK11,$AT11,$Y11,$AB11,$S11,$AN11,$G11,$AW11))</f>
        <v>2</v>
      </c>
      <c r="J11" s="28">
        <v>0.74</v>
      </c>
      <c r="K11">
        <f>RANK(J11,($J11,$M11,$P11,$V11,$AE11,$AH11,$AQ11,$AK11,$AT11,$Y11,$AB11,$S11,$AN11,$G11,$AW11))</f>
        <v>12</v>
      </c>
      <c r="M11" s="28">
        <v>0.75066600000000006</v>
      </c>
      <c r="N11">
        <f>RANK(M11,($J11,$M11,$P11,$V11,$AE11,$AH11,$AQ11,$AK11,$AT11,$Y11,$AB11,$S11,$AN11,$G11,$AW11))</f>
        <v>11</v>
      </c>
      <c r="O11"/>
      <c r="P11" s="28">
        <v>0.83</v>
      </c>
      <c r="Q11">
        <f>RANK(P11,($J11,$M11,$P11,$V11,$AE11,$AH11,$AQ11,$AK11,$AT11,$Y11,$AB11,$S11,$AN11,$G11,$AW11))</f>
        <v>7</v>
      </c>
      <c r="R11" s="17"/>
      <c r="S11" s="8">
        <v>0.497</v>
      </c>
      <c r="T11">
        <f>RANK(S11,($J11,$M11,$P11,$V11,$AE11,$AH11,$AQ11,$AK11,$AT11,$Y11,$AB11,$S11,$AN11,$G11,$AW11))</f>
        <v>15</v>
      </c>
      <c r="U11" s="17"/>
      <c r="V11" s="28">
        <v>0.84499999999999997</v>
      </c>
      <c r="W11">
        <f>RANK(V11,($J11,$M11,$P11,$V11,$AE11,$AH11,$AQ11,$AK11,$AT11,$Y11,$AB11,$S11,$AN11,$G11,$AW11))</f>
        <v>4</v>
      </c>
      <c r="Y11" s="8">
        <v>0.65799999999999903</v>
      </c>
      <c r="Z11">
        <f>RANK(Y11,($J11,$M11,$P11,$V11,$AE11,$AH11,$AQ11,$AK11,$AT11,$Y11,$AB11,$S11,$AN11,$G11,$AW11))</f>
        <v>14</v>
      </c>
      <c r="AB11" s="8">
        <v>0.72099999999999997</v>
      </c>
      <c r="AC11">
        <f>RANK(AB11,($J11,$M11,$P11,$V11,$AE11,$AH11,$AQ11,$AK11,$AT11,$Y11,$AB11,$S11,$AN11,$G11,$AW11))</f>
        <v>13</v>
      </c>
      <c r="AE11" s="28">
        <v>0.80767</v>
      </c>
      <c r="AF11">
        <f>RANK(AE11,($J11,$M11,$P11,$V11,$AE11,$AH11,$AQ11,$AK11,$AT11,$Y11,$AB11,$S11,$AN11,$G11,$AW11))</f>
        <v>9</v>
      </c>
      <c r="AG11" s="10"/>
      <c r="AH11" s="28">
        <v>0.78932999999999998</v>
      </c>
      <c r="AI11">
        <f>RANK(AH11,($J11,$M11,$P11,$V11,$AE11,$AH11,$AQ11,$AK11,$AT11,$Y11,$AB11,$S11,$AN11,$G11,$AW11))</f>
        <v>10</v>
      </c>
      <c r="AJ11" s="10"/>
      <c r="AK11" s="27">
        <v>0.83</v>
      </c>
      <c r="AL11">
        <f>RANK(AK11,($J11,$M11,$P11,$V11,$AE11,$AH11,$AQ11,$AK11,$AT11,$Y11,$AB11,$S11,$AN11,$G11,$AW11))</f>
        <v>7</v>
      </c>
      <c r="AN11" s="27">
        <f>1-0.151</f>
        <v>0.84899999999999998</v>
      </c>
      <c r="AO11">
        <f>RANK(AN11,($J11,$M11,$P11,$V11,$AE11,$AH11,$AQ11,$AK11,$AT11,$Y11,$AB11,$S11,$AN11,$G11,$AW11))</f>
        <v>3</v>
      </c>
      <c r="AQ11" s="28">
        <v>0.91900000000000004</v>
      </c>
      <c r="AR11">
        <f>RANK(AQ11,($J11,$M11,$P11,$V11,$AE11,$AH11,$AQ11,$AK11,$AT11,$Y11,$AB11,$S11,$AN11,$G11,$AW11))</f>
        <v>1</v>
      </c>
      <c r="AS11"/>
      <c r="AT11" s="8">
        <v>0.83699999999999997</v>
      </c>
      <c r="AU11">
        <f>RANK(AT11,($J11,$M11,$P11,$V11,$AE11,$AH11,$AQ11,$AK11,$AT11,$Y11,$AB11,$S11,$AN11,$G11,$AW11))</f>
        <v>6</v>
      </c>
      <c r="AV11" s="17"/>
      <c r="AW11" s="32">
        <v>0.84099999999999997</v>
      </c>
      <c r="AX11">
        <f>RANK(AW11,($J11,$M11,$P11,$V11,$AE11,$AH11,$AQ11,$AK11,$AT11,$Y11,$AB11,$S11,$AN11,$G11,$AW11))</f>
        <v>5</v>
      </c>
      <c r="AZ11" s="20"/>
    </row>
    <row r="12" spans="1:54">
      <c r="A12" t="s">
        <v>14</v>
      </c>
      <c r="B12">
        <v>7</v>
      </c>
      <c r="C12">
        <v>175</v>
      </c>
      <c r="D12">
        <v>175</v>
      </c>
      <c r="E12">
        <v>463</v>
      </c>
      <c r="G12" s="31">
        <v>0.96599999999999997</v>
      </c>
      <c r="H12">
        <f>RANK(G12,($J12,$M12,$P12,$V12,$AE12,$AH12,$AQ12,$AK12,$AT12,$Y12,$AB12,$S12,$AN12,$G12,$AW12))</f>
        <v>3</v>
      </c>
      <c r="J12" s="28">
        <v>0.77710000000000001</v>
      </c>
      <c r="K12">
        <f>RANK(J12,($J12,$M12,$P12,$V12,$AE12,$AH12,$AQ12,$AK12,$AT12,$Y12,$AB12,$S12,$AN12,$G12,$AW12))</f>
        <v>13</v>
      </c>
      <c r="M12" s="28">
        <v>0.80279999999999996</v>
      </c>
      <c r="N12">
        <f>RANK(M12,($J12,$M12,$P12,$V12,$AE12,$AH12,$AQ12,$AK12,$AT12,$Y12,$AB12,$S12,$AN12,$G12,$AW12))</f>
        <v>9</v>
      </c>
      <c r="O12"/>
      <c r="P12" s="28">
        <v>0.78300000000000003</v>
      </c>
      <c r="Q12">
        <f>RANK(P12,($J12,$M12,$P12,$V12,$AE12,$AH12,$AQ12,$AK12,$AT12,$Y12,$AB12,$S12,$AN12,$G12,$AW12))</f>
        <v>11</v>
      </c>
      <c r="R12" s="17"/>
      <c r="S12" s="8">
        <v>0.56000000000000005</v>
      </c>
      <c r="T12">
        <f>RANK(S12,($J12,$M12,$P12,$V12,$AE12,$AH12,$AQ12,$AK12,$AT12,$Y12,$AB12,$S12,$AN12,$G12,$AW12))</f>
        <v>15</v>
      </c>
      <c r="U12" s="17"/>
      <c r="V12" s="28">
        <v>0.84</v>
      </c>
      <c r="W12">
        <f>RANK(V12,($J12,$M12,$P12,$V12,$AE12,$AH12,$AQ12,$AK12,$AT12,$Y12,$AB12,$S12,$AN12,$G12,$AW12))</f>
        <v>8</v>
      </c>
      <c r="Y12" s="8">
        <v>0.77700000000000002</v>
      </c>
      <c r="Z12">
        <f>RANK(Y12,($J12,$M12,$P12,$V12,$AE12,$AH12,$AQ12,$AK12,$AT12,$Y12,$AB12,$S12,$AN12,$G12,$AW12))</f>
        <v>14</v>
      </c>
      <c r="AB12" s="8">
        <v>0.78900000000000003</v>
      </c>
      <c r="AC12">
        <f>RANK(AB12,($J12,$M12,$P12,$V12,$AE12,$AH12,$AQ12,$AK12,$AT12,$Y12,$AB12,$S12,$AN12,$G12,$AW12))</f>
        <v>10</v>
      </c>
      <c r="AE12" s="28">
        <v>0.87429000000000001</v>
      </c>
      <c r="AF12">
        <f>RANK(AE12,($J12,$M12,$P12,$V12,$AE12,$AH12,$AQ12,$AK12,$AT12,$Y12,$AB12,$S12,$AN12,$G12,$AW12))</f>
        <v>7</v>
      </c>
      <c r="AG12" s="10"/>
      <c r="AH12" s="28">
        <v>0.77714000000000005</v>
      </c>
      <c r="AI12">
        <f>RANK(AH12,($J12,$M12,$P12,$V12,$AE12,$AH12,$AQ12,$AK12,$AT12,$Y12,$AB12,$S12,$AN12,$G12,$AW12))</f>
        <v>12</v>
      </c>
      <c r="AJ12" s="10"/>
      <c r="AK12" s="27">
        <v>0.92600000000000005</v>
      </c>
      <c r="AL12">
        <f>RANK(AK12,($J12,$M12,$P12,$V12,$AE12,$AH12,$AQ12,$AK12,$AT12,$Y12,$AB12,$S12,$AN12,$G12,$AW12))</f>
        <v>6</v>
      </c>
      <c r="AN12" s="27">
        <f>1-0.017</f>
        <v>0.98299999999999998</v>
      </c>
      <c r="AO12">
        <f>RANK(AN12,($J12,$M12,$P12,$V12,$AE12,$AH12,$AQ12,$AK12,$AT12,$Y12,$AB12,$S12,$AN12,$G12,$AW12))</f>
        <v>2</v>
      </c>
      <c r="AQ12" s="28">
        <v>0.98899999999999999</v>
      </c>
      <c r="AR12">
        <f>RANK(AQ12,($J12,$M12,$P12,$V12,$AE12,$AH12,$AQ12,$AK12,$AT12,$Y12,$AB12,$S12,$AN12,$G12,$AW12))</f>
        <v>1</v>
      </c>
      <c r="AS12"/>
      <c r="AT12" s="8">
        <v>0.96599999999999997</v>
      </c>
      <c r="AU12">
        <f>RANK(AT12,($J12,$M12,$P12,$V12,$AE12,$AH12,$AQ12,$AK12,$AT12,$Y12,$AB12,$S12,$AN12,$G12,$AW12))</f>
        <v>3</v>
      </c>
      <c r="AV12" s="17"/>
      <c r="AW12" s="32">
        <v>0.94299999999999995</v>
      </c>
      <c r="AX12">
        <f>RANK(AW12,($J12,$M12,$P12,$V12,$AE12,$AH12,$AQ12,$AK12,$AT12,$Y12,$AB12,$S12,$AN12,$G12,$AW12))</f>
        <v>5</v>
      </c>
      <c r="AZ12" s="20"/>
    </row>
    <row r="13" spans="1:54">
      <c r="A13" t="s">
        <v>15</v>
      </c>
      <c r="B13">
        <v>7</v>
      </c>
      <c r="C13">
        <v>70</v>
      </c>
      <c r="D13">
        <v>73</v>
      </c>
      <c r="E13">
        <v>319</v>
      </c>
      <c r="G13" s="31">
        <v>0.76700000000000002</v>
      </c>
      <c r="H13">
        <f>RANK(G13,($J13,$M13,$P13,$V13,$AE13,$AH13,$AQ13,$AK13,$AT13,$Y13,$AB13,$S13,$AN13,$G13,$AW13))</f>
        <v>2</v>
      </c>
      <c r="J13" s="28">
        <v>0.54794500000000002</v>
      </c>
      <c r="K13">
        <f>RANK(J13,($J13,$M13,$P13,$V13,$AE13,$AH13,$AQ13,$AK13,$AT13,$Y13,$AB13,$S13,$AN13,$G13,$AW13))</f>
        <v>14</v>
      </c>
      <c r="M13" s="28">
        <v>0.59726099999999993</v>
      </c>
      <c r="N13">
        <f>RANK(M13,($J13,$M13,$P13,$V13,$AE13,$AH13,$AQ13,$AK13,$AT13,$Y13,$AB13,$S13,$AN13,$G13,$AW13))</f>
        <v>11</v>
      </c>
      <c r="O13"/>
      <c r="P13" s="28">
        <v>0.57499999999999996</v>
      </c>
      <c r="Q13">
        <f>RANK(P13,($J13,$M13,$P13,$V13,$AE13,$AH13,$AQ13,$AK13,$AT13,$Y13,$AB13,$S13,$AN13,$G13,$AW13))</f>
        <v>13</v>
      </c>
      <c r="R13" s="17"/>
      <c r="S13" s="8">
        <v>0.58899999999999997</v>
      </c>
      <c r="T13">
        <f>RANK(S13,($J13,$M13,$P13,$V13,$AE13,$AH13,$AQ13,$AK13,$AT13,$Y13,$AB13,$S13,$AN13,$G13,$AW13))</f>
        <v>12</v>
      </c>
      <c r="U13" s="17"/>
      <c r="V13" s="28">
        <v>0.71199999999999997</v>
      </c>
      <c r="W13">
        <f>RANK(V13,($J13,$M13,$P13,$V13,$AE13,$AH13,$AQ13,$AK13,$AT13,$Y13,$AB13,$S13,$AN13,$G13,$AW13))</f>
        <v>5</v>
      </c>
      <c r="Y13" s="8">
        <v>0.80800000000000005</v>
      </c>
      <c r="Z13">
        <f>RANK(Y13,($J13,$M13,$P13,$V13,$AE13,$AH13,$AQ13,$AK13,$AT13,$Y13,$AB13,$S13,$AN13,$G13,$AW13))</f>
        <v>1</v>
      </c>
      <c r="AB13" s="8">
        <v>0.71199999999999997</v>
      </c>
      <c r="AC13">
        <f>RANK(AB13,($J13,$M13,$P13,$V13,$AE13,$AH13,$AQ13,$AK13,$AT13,$Y13,$AB13,$S13,$AN13,$G13,$AW13))</f>
        <v>5</v>
      </c>
      <c r="AE13" s="28">
        <v>0.63014000000000003</v>
      </c>
      <c r="AF13">
        <f>RANK(AE13,($J13,$M13,$P13,$V13,$AE13,$AH13,$AQ13,$AK13,$AT13,$Y13,$AB13,$S13,$AN13,$G13,$AW13))</f>
        <v>10</v>
      </c>
      <c r="AG13" s="10"/>
      <c r="AH13" s="28">
        <v>0.72602999999999995</v>
      </c>
      <c r="AI13">
        <f>RANK(AH13,($J13,$M13,$P13,$V13,$AE13,$AH13,$AQ13,$AK13,$AT13,$Y13,$AB13,$S13,$AN13,$G13,$AW13))</f>
        <v>3</v>
      </c>
      <c r="AJ13" s="10"/>
      <c r="AK13" s="28">
        <v>0.53400000000000003</v>
      </c>
      <c r="AL13">
        <f>RANK(AK13,($J13,$M13,$P13,$V13,$AE13,$AH13,$AQ13,$AK13,$AT13,$Y13,$AB13,$S13,$AN13,$G13,$AW13))</f>
        <v>15</v>
      </c>
      <c r="AN13" s="28">
        <f>1-0.342</f>
        <v>0.65799999999999992</v>
      </c>
      <c r="AO13">
        <f>RANK(AN13,($J13,$M13,$P13,$V13,$AE13,$AH13,$AQ13,$AK13,$AT13,$Y13,$AB13,$S13,$AN13,$G13,$AW13))</f>
        <v>8</v>
      </c>
      <c r="AQ13" s="28">
        <v>0.65799999999999903</v>
      </c>
      <c r="AR13">
        <f>RANK(AQ13,($J13,$M13,$P13,$V13,$AE13,$AH13,$AQ13,$AK13,$AT13,$Y13,$AB13,$S13,$AN13,$G13,$AW13))</f>
        <v>9</v>
      </c>
      <c r="AS13"/>
      <c r="AT13" s="8">
        <v>0.67100000000000004</v>
      </c>
      <c r="AU13">
        <f>RANK(AT13,($J13,$M13,$P13,$V13,$AE13,$AH13,$AQ13,$AK13,$AT13,$Y13,$AB13,$S13,$AN13,$G13,$AW13))</f>
        <v>7</v>
      </c>
      <c r="AV13" s="17"/>
      <c r="AW13" s="32">
        <v>0.72599999999999998</v>
      </c>
      <c r="AX13">
        <f>RANK(AW13,($J13,$M13,$P13,$V13,$AE13,$AH13,$AQ13,$AK13,$AT13,$Y13,$AB13,$S13,$AN13,$G13,$AW13))</f>
        <v>4</v>
      </c>
      <c r="AZ13" s="21"/>
    </row>
    <row r="14" spans="1:54">
      <c r="A14" t="s">
        <v>16</v>
      </c>
      <c r="B14">
        <v>2</v>
      </c>
      <c r="C14">
        <v>60</v>
      </c>
      <c r="D14">
        <v>61</v>
      </c>
      <c r="E14">
        <v>637</v>
      </c>
      <c r="G14" s="31">
        <v>0.88500000000000001</v>
      </c>
      <c r="H14">
        <f>RANK(G14,($J14,$M14,$P14,$V14,$AE14,$AH14,$AQ14,$AK14,$AT14,$Y14,$AB14,$S14,$AN14,$G14,$AW14))</f>
        <v>4</v>
      </c>
      <c r="J14" s="28">
        <v>0.42623</v>
      </c>
      <c r="K14">
        <f>RANK(J14,($J14,$M14,$P14,$V14,$AE14,$AH14,$AQ14,$AK14,$AT14,$Y14,$AB14,$S14,$AN14,$G14,$AW14))</f>
        <v>15</v>
      </c>
      <c r="M14" s="28">
        <v>0.70491699999999979</v>
      </c>
      <c r="N14">
        <f>RANK(M14,($J14,$M14,$P14,$V14,$AE14,$AH14,$AQ14,$AK14,$AT14,$Y14,$AB14,$S14,$AN14,$G14,$AW14))</f>
        <v>13</v>
      </c>
      <c r="O14"/>
      <c r="P14" s="28">
        <v>0.754</v>
      </c>
      <c r="Q14">
        <f>RANK(P14,($J14,$M14,$P14,$V14,$AE14,$AH14,$AQ14,$AK14,$AT14,$Y14,$AB14,$S14,$AN14,$G14,$AW14))</f>
        <v>9</v>
      </c>
      <c r="R14" s="17"/>
      <c r="S14" s="8">
        <v>0.68899999999999995</v>
      </c>
      <c r="T14">
        <f>RANK(S14,($J14,$M14,$P14,$V14,$AE14,$AH14,$AQ14,$AK14,$AT14,$Y14,$AB14,$S14,$AN14,$G14,$AW14))</f>
        <v>14</v>
      </c>
      <c r="U14" s="17"/>
      <c r="V14" s="28">
        <v>0.86899999999999999</v>
      </c>
      <c r="W14">
        <f>RANK(V14,($J14,$M14,$P14,$V14,$AE14,$AH14,$AQ14,$AK14,$AT14,$Y14,$AB14,$S14,$AN14,$G14,$AW14))</f>
        <v>5</v>
      </c>
      <c r="Y14" s="8">
        <v>0.90200000000000002</v>
      </c>
      <c r="Z14">
        <f>RANK(Y14,($J14,$M14,$P14,$V14,$AE14,$AH14,$AQ14,$AK14,$AT14,$Y14,$AB14,$S14,$AN14,$G14,$AW14))</f>
        <v>2</v>
      </c>
      <c r="AB14" s="8">
        <v>0.93399999999999905</v>
      </c>
      <c r="AC14">
        <f>RANK(AB14,($J14,$M14,$P14,$V14,$AE14,$AH14,$AQ14,$AK14,$AT14,$Y14,$AB14,$S14,$AN14,$G14,$AW14))</f>
        <v>1</v>
      </c>
      <c r="AE14" s="28">
        <v>0.72131000000000001</v>
      </c>
      <c r="AF14">
        <f>RANK(AE14,($J14,$M14,$P14,$V14,$AE14,$AH14,$AQ14,$AK14,$AT14,$Y14,$AB14,$S14,$AN14,$G14,$AW14))</f>
        <v>12</v>
      </c>
      <c r="AG14" s="10"/>
      <c r="AH14" s="28">
        <v>0.73770000000000002</v>
      </c>
      <c r="AI14">
        <f>RANK(AH14,($J14,$M14,$P14,$V14,$AE14,$AH14,$AQ14,$AK14,$AT14,$Y14,$AB14,$S14,$AN14,$G14,$AW14))</f>
        <v>11</v>
      </c>
      <c r="AJ14" s="10"/>
      <c r="AK14" s="28">
        <v>0.83599999999999997</v>
      </c>
      <c r="AL14">
        <f>RANK(AK14,($J14,$M14,$P14,$V14,$AE14,$AH14,$AQ14,$AK14,$AT14,$Y14,$AB14,$S14,$AN14,$G14,$AW14))</f>
        <v>7</v>
      </c>
      <c r="AN14" s="28">
        <f>1-0.23</f>
        <v>0.77</v>
      </c>
      <c r="AO14">
        <f>RANK(AN14,($J14,$M14,$P14,$V14,$AE14,$AH14,$AQ14,$AK14,$AT14,$Y14,$AB14,$S14,$AN14,$G14,$AW14))</f>
        <v>8</v>
      </c>
      <c r="AQ14" s="28">
        <v>0.85199999999999998</v>
      </c>
      <c r="AR14">
        <f>RANK(AQ14,($J14,$M14,$P14,$V14,$AE14,$AH14,$AQ14,$AK14,$AT14,$Y14,$AB14,$S14,$AN14,$G14,$AW14))</f>
        <v>6</v>
      </c>
      <c r="AS14"/>
      <c r="AT14" s="8">
        <v>0.73799999999999999</v>
      </c>
      <c r="AU14">
        <f>RANK(AT14,($J14,$M14,$P14,$V14,$AE14,$AH14,$AQ14,$AK14,$AT14,$Y14,$AB14,$S14,$AN14,$G14,$AW14))</f>
        <v>10</v>
      </c>
      <c r="AV14" s="17"/>
      <c r="AW14" s="32">
        <v>0.90200000000000002</v>
      </c>
      <c r="AX14">
        <f>RANK(AW14,($J14,$M14,$P14,$V14,$AE14,$AH14,$AQ14,$AK14,$AT14,$Y14,$AB14,$S14,$AN14,$G14,$AW14))</f>
        <v>2</v>
      </c>
      <c r="AZ14" s="21"/>
    </row>
    <row r="15" spans="1:54">
      <c r="A15" t="s">
        <v>17</v>
      </c>
      <c r="B15">
        <v>4</v>
      </c>
      <c r="C15">
        <v>100</v>
      </c>
      <c r="D15">
        <v>100</v>
      </c>
      <c r="E15">
        <v>275</v>
      </c>
      <c r="G15" s="31">
        <v>0.99</v>
      </c>
      <c r="H15">
        <f>RANK(G15,($J15,$M15,$P15,$V15,$AE15,$AH15,$AQ15,$AK15,$AT15,$Y15,$AB15,$S15,$AN15,$G15,$AW15))</f>
        <v>9</v>
      </c>
      <c r="J15" s="28">
        <v>1</v>
      </c>
      <c r="K15">
        <f>RANK(J15,($J15,$M15,$P15,$V15,$AE15,$AH15,$AQ15,$AK15,$AT15,$Y15,$AB15,$S15,$AN15,$G15,$AW15))</f>
        <v>1</v>
      </c>
      <c r="M15" s="28">
        <v>0.998</v>
      </c>
      <c r="N15">
        <f>RANK(M15,($J15,$M15,$P15,$V15,$AE15,$AH15,$AQ15,$AK15,$AT15,$Y15,$AB15,$S15,$AN15,$G15,$AW15))</f>
        <v>8</v>
      </c>
      <c r="O15"/>
      <c r="P15" s="28">
        <v>0.76</v>
      </c>
      <c r="Q15">
        <f>RANK(P15,($J15,$M15,$P15,$V15,$AE15,$AH15,$AQ15,$AK15,$AT15,$Y15,$AB15,$S15,$AN15,$G15,$AW15))</f>
        <v>14</v>
      </c>
      <c r="R15" s="17"/>
      <c r="S15" s="8">
        <v>0.57999999999999996</v>
      </c>
      <c r="T15">
        <f>RANK(S15,($J15,$M15,$P15,$V15,$AE15,$AH15,$AQ15,$AK15,$AT15,$Y15,$AB15,$S15,$AN15,$G15,$AW15))</f>
        <v>15</v>
      </c>
      <c r="U15" s="17"/>
      <c r="V15" s="28">
        <v>0.99</v>
      </c>
      <c r="W15">
        <f>RANK(V15,($J15,$M15,$P15,$V15,$AE15,$AH15,$AQ15,$AK15,$AT15,$Y15,$AB15,$S15,$AN15,$G15,$AW15))</f>
        <v>9</v>
      </c>
      <c r="Y15" s="8">
        <v>1</v>
      </c>
      <c r="Z15">
        <f>RANK(Y15,($J15,$M15,$P15,$V15,$AE15,$AH15,$AQ15,$AK15,$AT15,$Y15,$AB15,$S15,$AN15,$G15,$AW15))</f>
        <v>1</v>
      </c>
      <c r="AB15" s="8">
        <v>1</v>
      </c>
      <c r="AC15">
        <f>RANK(AB15,($J15,$M15,$P15,$V15,$AE15,$AH15,$AQ15,$AK15,$AT15,$Y15,$AB15,$S15,$AN15,$G15,$AW15))</f>
        <v>1</v>
      </c>
      <c r="AE15" s="28">
        <v>0.81</v>
      </c>
      <c r="AF15">
        <f>RANK(AE15,($J15,$M15,$P15,$V15,$AE15,$AH15,$AQ15,$AK15,$AT15,$Y15,$AB15,$S15,$AN15,$G15,$AW15))</f>
        <v>13</v>
      </c>
      <c r="AG15" s="10"/>
      <c r="AH15" s="28">
        <v>0.85</v>
      </c>
      <c r="AI15">
        <f>RANK(AH15,($J15,$M15,$P15,$V15,$AE15,$AH15,$AQ15,$AK15,$AT15,$Y15,$AB15,$S15,$AN15,$G15,$AW15))</f>
        <v>12</v>
      </c>
      <c r="AJ15" s="10"/>
      <c r="AK15" s="28">
        <v>1</v>
      </c>
      <c r="AL15">
        <f>RANK(AK15,($J15,$M15,$P15,$V15,$AE15,$AH15,$AQ15,$AK15,$AT15,$Y15,$AB15,$S15,$AN15,$G15,$AW15))</f>
        <v>1</v>
      </c>
      <c r="AN15" s="28">
        <v>1</v>
      </c>
      <c r="AO15">
        <f>RANK(AN15,($J15,$M15,$P15,$V15,$AE15,$AH15,$AQ15,$AK15,$AT15,$Y15,$AB15,$S15,$AN15,$G15,$AW15))</f>
        <v>1</v>
      </c>
      <c r="AQ15" s="28">
        <v>1</v>
      </c>
      <c r="AR15">
        <f>RANK(AQ15,($J15,$M15,$P15,$V15,$AE15,$AH15,$AQ15,$AK15,$AT15,$Y15,$AB15,$S15,$AN15,$G15,$AW15))</f>
        <v>1</v>
      </c>
      <c r="AS15"/>
      <c r="AT15" s="8">
        <v>1</v>
      </c>
      <c r="AU15">
        <f>RANK(AT15,($J15,$M15,$P15,$V15,$AE15,$AH15,$AQ15,$AK15,$AT15,$Y15,$AB15,$S15,$AN15,$G15,$AW15))</f>
        <v>1</v>
      </c>
      <c r="AV15" s="17"/>
      <c r="AW15" s="32">
        <v>0.95</v>
      </c>
      <c r="AX15">
        <f>RANK(AW15,($J15,$M15,$P15,$V15,$AE15,$AH15,$AQ15,$AK15,$AT15,$Y15,$AB15,$S15,$AN15,$G15,$AW15))</f>
        <v>11</v>
      </c>
      <c r="AZ15" s="21"/>
    </row>
    <row r="16" spans="1:54">
      <c r="A16" t="s">
        <v>18</v>
      </c>
      <c r="B16">
        <v>6</v>
      </c>
      <c r="C16">
        <v>300</v>
      </c>
      <c r="D16">
        <v>300</v>
      </c>
      <c r="E16">
        <v>60</v>
      </c>
      <c r="G16" s="31">
        <v>0.99</v>
      </c>
      <c r="H16">
        <f>RANK(G16,($J16,$M16,$P16,$V16,$AE16,$AH16,$AQ16,$AK16,$AT16,$Y16,$AB16,$S16,$AN16,$G16,$AW16))</f>
        <v>1</v>
      </c>
      <c r="J16" s="28">
        <v>0.47</v>
      </c>
      <c r="K16">
        <f>RANK(J16,($J16,$M16,$P16,$V16,$AE16,$AH16,$AQ16,$AK16,$AT16,$Y16,$AB16,$S16,$AN16,$G16,$AW16))</f>
        <v>15</v>
      </c>
      <c r="M16" s="28">
        <v>0.9189989999999999</v>
      </c>
      <c r="N16">
        <f>RANK(M16,($J16,$M16,$P16,$V16,$AE16,$AH16,$AQ16,$AK16,$AT16,$Y16,$AB16,$S16,$AN16,$G16,$AW16))</f>
        <v>11</v>
      </c>
      <c r="O16"/>
      <c r="P16" s="28">
        <v>0.88</v>
      </c>
      <c r="Q16">
        <f>RANK(P16,($J16,$M16,$P16,$V16,$AE16,$AH16,$AQ16,$AK16,$AT16,$Y16,$AB16,$S16,$AN16,$G16,$AW16))</f>
        <v>14</v>
      </c>
      <c r="R16" s="17"/>
      <c r="S16" s="8">
        <v>0.91700000000000004</v>
      </c>
      <c r="T16">
        <f>RANK(S16,($J16,$M16,$P16,$V16,$AE16,$AH16,$AQ16,$AK16,$AT16,$Y16,$AB16,$S16,$AN16,$G16,$AW16))</f>
        <v>12</v>
      </c>
      <c r="U16" s="17"/>
      <c r="V16" s="28">
        <v>0.98299999999999998</v>
      </c>
      <c r="W16">
        <f>RANK(V16,($J16,$M16,$P16,$V16,$AE16,$AH16,$AQ16,$AK16,$AT16,$Y16,$AB16,$S16,$AN16,$G16,$AW16))</f>
        <v>5</v>
      </c>
      <c r="Y16" s="8">
        <v>0.98699999999999999</v>
      </c>
      <c r="Z16">
        <f>RANK(Y16,($J16,$M16,$P16,$V16,$AE16,$AH16,$AQ16,$AK16,$AT16,$Y16,$AB16,$S16,$AN16,$G16,$AW16))</f>
        <v>2</v>
      </c>
      <c r="AB16" s="8">
        <v>0.98699999999999999</v>
      </c>
      <c r="AC16">
        <f>RANK(AB16,($J16,$M16,$P16,$V16,$AE16,$AH16,$AQ16,$AK16,$AT16,$Y16,$AB16,$S16,$AN16,$G16,$AW16))</f>
        <v>2</v>
      </c>
      <c r="AE16" s="28">
        <v>0.97333000000000003</v>
      </c>
      <c r="AF16">
        <f>RANK(AE16,($J16,$M16,$P16,$V16,$AE16,$AH16,$AQ16,$AK16,$AT16,$Y16,$AB16,$S16,$AN16,$G16,$AW16))</f>
        <v>6</v>
      </c>
      <c r="AG16" s="10"/>
      <c r="AH16" s="28">
        <v>0.91</v>
      </c>
      <c r="AI16">
        <f>RANK(AH16,($J16,$M16,$P16,$V16,$AE16,$AH16,$AQ16,$AK16,$AT16,$Y16,$AB16,$S16,$AN16,$G16,$AW16))</f>
        <v>13</v>
      </c>
      <c r="AJ16" s="10"/>
      <c r="AK16" s="28">
        <v>0.96299999999999997</v>
      </c>
      <c r="AL16">
        <f>RANK(AK16,($J16,$M16,$P16,$V16,$AE16,$AH16,$AQ16,$AK16,$AT16,$Y16,$AB16,$S16,$AN16,$G16,$AW16))</f>
        <v>9</v>
      </c>
      <c r="AN16" s="28">
        <f>1-0.013</f>
        <v>0.98699999999999999</v>
      </c>
      <c r="AO16">
        <f>RANK(AN16,($J16,$M16,$P16,$V16,$AE16,$AH16,$AQ16,$AK16,$AT16,$Y16,$AB16,$S16,$AN16,$G16,$AW16))</f>
        <v>2</v>
      </c>
      <c r="AQ16" s="28">
        <v>0.97</v>
      </c>
      <c r="AR16">
        <f>RANK(AQ16,($J16,$M16,$P16,$V16,$AE16,$AH16,$AQ16,$AK16,$AT16,$Y16,$AB16,$S16,$AN16,$G16,$AW16))</f>
        <v>7</v>
      </c>
      <c r="AS16"/>
      <c r="AT16" s="8">
        <v>0.96299999999999997</v>
      </c>
      <c r="AU16">
        <f>RANK(AT16,($J16,$M16,$P16,$V16,$AE16,$AH16,$AQ16,$AK16,$AT16,$Y16,$AB16,$S16,$AN16,$G16,$AW16))</f>
        <v>9</v>
      </c>
      <c r="AV16" s="17"/>
      <c r="AW16" s="32">
        <v>0.96699999999999997</v>
      </c>
      <c r="AX16">
        <f>RANK(AW16,($J16,$M16,$P16,$V16,$AE16,$AH16,$AQ16,$AK16,$AT16,$Y16,$AB16,$S16,$AN16,$G16,$AW16))</f>
        <v>8</v>
      </c>
      <c r="AZ16" s="21"/>
    </row>
    <row r="17" spans="1:52">
      <c r="A17" t="s">
        <v>19</v>
      </c>
      <c r="B17">
        <v>14</v>
      </c>
      <c r="C17">
        <v>200</v>
      </c>
      <c r="D17">
        <v>2050</v>
      </c>
      <c r="E17">
        <v>131</v>
      </c>
      <c r="G17" s="31">
        <v>0.93700000000000006</v>
      </c>
      <c r="H17">
        <f>RANK(G17,($J17,$M17,$P17,$V17,$AE17,$AH17,$AQ17,$AK17,$AT17,$Y17,$AB17,$S17,$AN17,$G17,$AW17))</f>
        <v>2</v>
      </c>
      <c r="J17" s="28">
        <v>0.662439</v>
      </c>
      <c r="K17">
        <f>RANK(J17,($J17,$M17,$P17,$V17,$AE17,$AH17,$AQ17,$AK17,$AT17,$Y17,$AB17,$S17,$AN17,$G17,$AW17))</f>
        <v>13</v>
      </c>
      <c r="M17" s="28">
        <v>0.67170699999999994</v>
      </c>
      <c r="N17">
        <f>RANK(M17,($J17,$M17,$P17,$V17,$AE17,$AH17,$AQ17,$AK17,$AT17,$Y17,$AB17,$S17,$AN17,$G17,$AW17))</f>
        <v>12</v>
      </c>
      <c r="O17"/>
      <c r="P17" s="28">
        <v>0.76900000000000002</v>
      </c>
      <c r="Q17">
        <f>RANK(P17,($J17,$M17,$P17,$V17,$AE17,$AH17,$AQ17,$AK17,$AT17,$Y17,$AB17,$S17,$AN17,$G17,$AW17))</f>
        <v>10</v>
      </c>
      <c r="R17" s="17"/>
      <c r="S17" s="8">
        <v>0.54</v>
      </c>
      <c r="T17">
        <f>RANK(S17,($J17,$M17,$P17,$V17,$AE17,$AH17,$AQ17,$AK17,$AT17,$Y17,$AB17,$S17,$AN17,$G17,$AW17))</f>
        <v>14</v>
      </c>
      <c r="U17" s="17"/>
      <c r="V17" s="28">
        <v>0.91200000000000003</v>
      </c>
      <c r="W17">
        <f>RANK(V17,($J17,$M17,$P17,$V17,$AE17,$AH17,$AQ17,$AK17,$AT17,$Y17,$AB17,$S17,$AN17,$G17,$AW17))</f>
        <v>4</v>
      </c>
      <c r="Y17" s="8">
        <v>0.89600000000000002</v>
      </c>
      <c r="Z17">
        <f>RANK(Y17,($J17,$M17,$P17,$V17,$AE17,$AH17,$AQ17,$AK17,$AT17,$Y17,$AB17,$S17,$AN17,$G17,$AW17))</f>
        <v>7</v>
      </c>
      <c r="AB17" s="8">
        <v>0.90600000000000003</v>
      </c>
      <c r="AC17">
        <f>RANK(AB17,($J17,$M17,$P17,$V17,$AE17,$AH17,$AQ17,$AK17,$AT17,$Y17,$AB17,$S17,$AN17,$G17,$AW17))</f>
        <v>5</v>
      </c>
      <c r="AE17" s="28">
        <v>0.82926999999999995</v>
      </c>
      <c r="AF17">
        <f>RANK(AE17,($J17,$M17,$P17,$V17,$AE17,$AH17,$AQ17,$AK17,$AT17,$Y17,$AB17,$S17,$AN17,$G17,$AW17))</f>
        <v>9</v>
      </c>
      <c r="AG17" s="10"/>
      <c r="AH17" s="28">
        <v>0.75219999999999998</v>
      </c>
      <c r="AI17">
        <f>RANK(AH17,($J17,$M17,$P17,$V17,$AE17,$AH17,$AQ17,$AK17,$AT17,$Y17,$AB17,$S17,$AN17,$G17,$AW17))</f>
        <v>11</v>
      </c>
      <c r="AJ17" s="10"/>
      <c r="AK17" s="28"/>
      <c r="AN17" s="28">
        <f>1-0.1</f>
        <v>0.9</v>
      </c>
      <c r="AO17">
        <f>RANK(AN17,($J17,$M17,$P17,$V17,$AE17,$AH17,$AQ17,$AK17,$AT17,$Y17,$AB17,$S17,$AN17,$G17,$AW17))</f>
        <v>6</v>
      </c>
      <c r="AQ17" s="28">
        <v>0.95799999999999996</v>
      </c>
      <c r="AR17">
        <f>RANK(AQ17,($J17,$M17,$P17,$V17,$AE17,$AH17,$AQ17,$AK17,$AT17,$Y17,$AB17,$S17,$AN17,$G17,$AW17))</f>
        <v>1</v>
      </c>
      <c r="AS17"/>
      <c r="AT17" s="8">
        <v>0.89200000000000002</v>
      </c>
      <c r="AU17">
        <f>RANK(AT17,($J17,$M17,$P17,$V17,$AE17,$AH17,$AQ17,$AK17,$AT17,$Y17,$AB17,$S17,$AN17,$G17,$AW17))</f>
        <v>8</v>
      </c>
      <c r="AV17" s="17"/>
      <c r="AW17" s="32">
        <v>0.92100000000000004</v>
      </c>
      <c r="AX17">
        <f>RANK(AW17,($J17,$M17,$P17,$V17,$AE17,$AH17,$AQ17,$AK17,$AT17,$Y17,$AB17,$S17,$AN17,$G17,$AW17))</f>
        <v>3</v>
      </c>
      <c r="AZ17" s="21"/>
    </row>
    <row r="18" spans="1:52">
      <c r="A18" t="s">
        <v>20</v>
      </c>
      <c r="B18">
        <v>4</v>
      </c>
      <c r="C18">
        <v>40</v>
      </c>
      <c r="D18">
        <v>1380</v>
      </c>
      <c r="E18">
        <v>1639</v>
      </c>
      <c r="G18" s="31">
        <v>0.93799999999999994</v>
      </c>
      <c r="H18">
        <f>RANK(G18,($J18,$M18,$P18,$V18,$AE18,$AH18,$AQ18,$AK18,$AT18,$Y18,$AB18,$S18,$AN18,$G18,$AW18))</f>
        <v>3</v>
      </c>
      <c r="J18" s="28">
        <v>0.69855100000000003</v>
      </c>
      <c r="K18">
        <f>RANK(J18,($J18,$M18,$P18,$V18,$AE18,$AH18,$AQ18,$AK18,$AT18,$Y18,$AB18,$S18,$AN18,$G18,$AW18))</f>
        <v>9</v>
      </c>
      <c r="M18" s="28">
        <v>0.82637699999999981</v>
      </c>
      <c r="N18">
        <f>RANK(M18,($J18,$M18,$P18,$V18,$AE18,$AH18,$AQ18,$AK18,$AT18,$Y18,$AB18,$S18,$AN18,$G18,$AW18))</f>
        <v>8</v>
      </c>
      <c r="O18"/>
      <c r="P18" s="28">
        <v>0.89700000000000002</v>
      </c>
      <c r="Q18">
        <f>RANK(P18,($J18,$M18,$P18,$V18,$AE18,$AH18,$AQ18,$AK18,$AT18,$Y18,$AB18,$S18,$AN18,$G18,$AW18))</f>
        <v>6</v>
      </c>
      <c r="R18" s="17"/>
      <c r="S18" s="8">
        <v>0.38600000000000001</v>
      </c>
      <c r="T18">
        <f>RANK(S18,($J18,$M18,$P18,$V18,$AE18,$AH18,$AQ18,$AK18,$AT18,$Y18,$AB18,$S18,$AN18,$G18,$AW18))</f>
        <v>14</v>
      </c>
      <c r="U18" s="17"/>
      <c r="V18" s="28">
        <v>0.92999999999999994</v>
      </c>
      <c r="W18">
        <f>RANK(V18,($J18,$M18,$P18,$V18,$AE18,$AH18,$AQ18,$AK18,$AT18,$Y18,$AB18,$S18,$AN18,$G18,$AW18))</f>
        <v>5</v>
      </c>
      <c r="Y18" s="8">
        <v>0.63300000000000001</v>
      </c>
      <c r="Z18">
        <f>RANK(Y18,($J18,$M18,$P18,$V18,$AE18,$AH18,$AQ18,$AK18,$AT18,$Y18,$AB18,$S18,$AN18,$G18,$AW18))</f>
        <v>13</v>
      </c>
      <c r="AB18" s="8">
        <v>0.65100000000000002</v>
      </c>
      <c r="AC18">
        <f>RANK(AB18,($J18,$M18,$P18,$V18,$AE18,$AH18,$AQ18,$AK18,$AT18,$Y18,$AB18,$S18,$AN18,$G18,$AW18))</f>
        <v>12</v>
      </c>
      <c r="AE18" s="28">
        <v>0.94638</v>
      </c>
      <c r="AF18">
        <f>RANK(AE18,($J18,$M18,$P18,$V18,$AE18,$AH18,$AQ18,$AK18,$AT18,$Y18,$AB18,$S18,$AN18,$G18,$AW18))</f>
        <v>2</v>
      </c>
      <c r="AG18" s="10"/>
      <c r="AH18" s="28">
        <v>0.65797000000000005</v>
      </c>
      <c r="AI18">
        <f>RANK(AH18,($J18,$M18,$P18,$V18,$AE18,$AH18,$AQ18,$AK18,$AT18,$Y18,$AB18,$S18,$AN18,$G18,$AW18))</f>
        <v>10</v>
      </c>
      <c r="AJ18" s="10"/>
      <c r="AK18" s="28"/>
      <c r="AN18" s="28">
        <f>1-0.344</f>
        <v>0.65600000000000003</v>
      </c>
      <c r="AO18">
        <f>RANK(AN18,($J18,$M18,$P18,$V18,$AE18,$AH18,$AQ18,$AK18,$AT18,$Y18,$AB18,$S18,$AN18,$G18,$AW18))</f>
        <v>11</v>
      </c>
      <c r="AQ18" s="28">
        <v>0.875</v>
      </c>
      <c r="AR18">
        <f>RANK(AQ18,($J18,$M18,$P18,$V18,$AE18,$AH18,$AQ18,$AK18,$AT18,$Y18,$AB18,$S18,$AN18,$G18,$AW18))</f>
        <v>7</v>
      </c>
      <c r="AS18"/>
      <c r="AT18" s="8">
        <v>0.93199999999999905</v>
      </c>
      <c r="AU18">
        <f>RANK(AT18,($J18,$M18,$P18,$V18,$AE18,$AH18,$AQ18,$AK18,$AT18,$Y18,$AB18,$S18,$AN18,$G18,$AW18))</f>
        <v>4</v>
      </c>
      <c r="AV18" s="17"/>
      <c r="AW18" s="32">
        <v>0.97899999999999998</v>
      </c>
      <c r="AX18">
        <f>RANK(AW18,($J18,$M18,$P18,$V18,$AE18,$AH18,$AQ18,$AK18,$AT18,$Y18,$AB18,$S18,$AN18,$G18,$AW18))</f>
        <v>1</v>
      </c>
      <c r="AZ18" s="21"/>
    </row>
    <row r="19" spans="1:52">
      <c r="A19" t="s">
        <v>21</v>
      </c>
      <c r="B19">
        <v>8</v>
      </c>
      <c r="C19">
        <v>55</v>
      </c>
      <c r="D19">
        <v>2345</v>
      </c>
      <c r="E19">
        <v>1024</v>
      </c>
      <c r="G19" s="31">
        <v>0.95</v>
      </c>
      <c r="H19">
        <f>RANK(G19,($J19,$M19,$P19,$V19,$AE19,$AH19,$AQ19,$AK19,$AT19,$Y19,$AB19,$S19,$AN19,$G19,$AW19))</f>
        <v>3</v>
      </c>
      <c r="J19" s="28">
        <v>0.65629000000000004</v>
      </c>
      <c r="K19">
        <f>RANK(J19,($J19,$M19,$P19,$V19,$AE19,$AH19,$AQ19,$AK19,$AT19,$Y19,$AB19,$S19,$AN19,$G19,$AW19))</f>
        <v>14</v>
      </c>
      <c r="M19" s="28">
        <v>0.96720600000000001</v>
      </c>
      <c r="N19">
        <f>RANK(M19,($J19,$M19,$P19,$V19,$AE19,$AH19,$AQ19,$AK19,$AT19,$Y19,$AB19,$S19,$AN19,$G19,$AW19))</f>
        <v>1</v>
      </c>
      <c r="O19"/>
      <c r="P19" s="28">
        <v>0.91400000000000003</v>
      </c>
      <c r="Q19">
        <f>RANK(P19,($J19,$M19,$P19,$V19,$AE19,$AH19,$AQ19,$AK19,$AT19,$Y19,$AB19,$S19,$AN19,$G19,$AW19))</f>
        <v>8</v>
      </c>
      <c r="R19" s="17"/>
      <c r="S19" s="8">
        <v>0.96699999999999997</v>
      </c>
      <c r="T19">
        <f>RANK(S19,($J19,$M19,$P19,$V19,$AE19,$AH19,$AQ19,$AK19,$AT19,$Y19,$AB19,$S19,$AN19,$G19,$AW19))</f>
        <v>2</v>
      </c>
      <c r="U19" s="17"/>
      <c r="V19" s="28">
        <v>0.91400000000000003</v>
      </c>
      <c r="W19">
        <f>RANK(V19,($J19,$M19,$P19,$V19,$AE19,$AH19,$AQ19,$AK19,$AT19,$Y19,$AB19,$S19,$AN19,$G19,$AW19))</f>
        <v>8</v>
      </c>
      <c r="Y19" s="8">
        <v>0.93399999999999905</v>
      </c>
      <c r="Z19">
        <f>RANK(Y19,($J19,$M19,$P19,$V19,$AE19,$AH19,$AQ19,$AK19,$AT19,$Y19,$AB19,$S19,$AN19,$G19,$AW19))</f>
        <v>6</v>
      </c>
      <c r="AB19" s="8">
        <v>0.93399999999999905</v>
      </c>
      <c r="AC19">
        <f>RANK(AB19,($J19,$M19,$P19,$V19,$AE19,$AH19,$AQ19,$AK19,$AT19,$Y19,$AB19,$S19,$AN19,$G19,$AW19))</f>
        <v>6</v>
      </c>
      <c r="AE19" s="28">
        <v>0.94286000000000003</v>
      </c>
      <c r="AF19">
        <f>RANK(AE19,($J19,$M19,$P19,$V19,$AE19,$AH19,$AQ19,$AK19,$AT19,$Y19,$AB19,$S19,$AN19,$G19,$AW19))</f>
        <v>4</v>
      </c>
      <c r="AG19" s="10"/>
      <c r="AH19" s="28">
        <v>0.87804000000000004</v>
      </c>
      <c r="AI19">
        <f>RANK(AH19,($J19,$M19,$P19,$V19,$AE19,$AH19,$AQ19,$AK19,$AT19,$Y19,$AB19,$S19,$AN19,$G19,$AW19))</f>
        <v>12</v>
      </c>
      <c r="AJ19" s="10"/>
      <c r="AK19" s="28"/>
      <c r="AN19" s="28">
        <f>1-0.199</f>
        <v>0.80099999999999993</v>
      </c>
      <c r="AO19">
        <f>RANK(AN19,($J19,$M19,$P19,$V19,$AE19,$AH19,$AQ19,$AK19,$AT19,$Y19,$AB19,$S19,$AN19,$G19,$AW19))</f>
        <v>13</v>
      </c>
      <c r="AQ19" s="28">
        <v>0.94199999999999995</v>
      </c>
      <c r="AR19">
        <f>RANK(AQ19,($J19,$M19,$P19,$V19,$AE19,$AH19,$AQ19,$AK19,$AT19,$Y19,$AB19,$S19,$AN19,$G19,$AW19))</f>
        <v>5</v>
      </c>
      <c r="AS19"/>
      <c r="AT19" s="8">
        <v>0.90100000000000002</v>
      </c>
      <c r="AU19">
        <f>RANK(AT19,($J19,$M19,$P19,$V19,$AE19,$AH19,$AQ19,$AK19,$AT19,$Y19,$AB19,$S19,$AN19,$G19,$AW19))</f>
        <v>11</v>
      </c>
      <c r="AV19" s="17"/>
      <c r="AW19" s="32">
        <v>0.90800000000000003</v>
      </c>
      <c r="AX19">
        <f>RANK(AW19,($J19,$M19,$P19,$V19,$AE19,$AH19,$AQ19,$AK19,$AT19,$Y19,$AB19,$S19,$AN19,$G19,$AW19))</f>
        <v>10</v>
      </c>
      <c r="AZ19" s="21"/>
    </row>
    <row r="20" spans="1:52">
      <c r="A20" t="s">
        <v>22</v>
      </c>
      <c r="B20">
        <v>6</v>
      </c>
      <c r="C20">
        <v>25</v>
      </c>
      <c r="D20">
        <v>995</v>
      </c>
      <c r="E20">
        <v>398</v>
      </c>
      <c r="G20" s="31">
        <v>0.95099999999999996</v>
      </c>
      <c r="H20">
        <f>RANK(G20,($J20,$M20,$P20,$V20,$AE20,$AH20,$AQ20,$AK20,$AT20,$Y20,$AB20,$S20,$AN20,$G20,$AW20))</f>
        <v>3</v>
      </c>
      <c r="J20" s="28">
        <v>0.64319999999999999</v>
      </c>
      <c r="K20">
        <f>RANK(J20,($J20,$M20,$P20,$V20,$AE20,$AH20,$AQ20,$AK20,$AT20,$Y20,$AB20,$S20,$AN20,$G20,$AW20))</f>
        <v>14</v>
      </c>
      <c r="M20" s="28">
        <v>0.93236099999999988</v>
      </c>
      <c r="N20">
        <f>RANK(M20,($J20,$M20,$P20,$V20,$AE20,$AH20,$AQ20,$AK20,$AT20,$Y20,$AB20,$S20,$AN20,$G20,$AW20))</f>
        <v>7</v>
      </c>
      <c r="O20"/>
      <c r="P20" s="28">
        <v>0.9</v>
      </c>
      <c r="Q20">
        <f>RANK(P20,($J20,$M20,$P20,$V20,$AE20,$AH20,$AQ20,$AK20,$AT20,$Y20,$AB20,$S20,$AN20,$G20,$AW20))</f>
        <v>10</v>
      </c>
      <c r="R20" s="17"/>
      <c r="S20" s="8">
        <v>0.86399999999999999</v>
      </c>
      <c r="T20">
        <f>RANK(S20,($J20,$M20,$P20,$V20,$AE20,$AH20,$AQ20,$AK20,$AT20,$Y20,$AB20,$S20,$AN20,$G20,$AW20))</f>
        <v>12</v>
      </c>
      <c r="U20" s="17"/>
      <c r="V20" s="28">
        <v>0.93799999999999994</v>
      </c>
      <c r="W20">
        <f>RANK(V20,($J20,$M20,$P20,$V20,$AE20,$AH20,$AQ20,$AK20,$AT20,$Y20,$AB20,$S20,$AN20,$G20,$AW20))</f>
        <v>6</v>
      </c>
      <c r="Y20" s="8">
        <v>0.95</v>
      </c>
      <c r="Z20">
        <f>RANK(Y20,($J20,$M20,$P20,$V20,$AE20,$AH20,$AQ20,$AK20,$AT20,$Y20,$AB20,$S20,$AN20,$G20,$AW20))</f>
        <v>4</v>
      </c>
      <c r="AB20" s="8">
        <v>0.95</v>
      </c>
      <c r="AC20">
        <f>RANK(AB20,($J20,$M20,$P20,$V20,$AE20,$AH20,$AQ20,$AK20,$AT20,$Y20,$AB20,$S20,$AN20,$G20,$AW20))</f>
        <v>4</v>
      </c>
      <c r="AE20" s="28">
        <v>0.87436999999999998</v>
      </c>
      <c r="AF20">
        <f>RANK(AE20,($J20,$M20,$P20,$V20,$AE20,$AH20,$AQ20,$AK20,$AT20,$Y20,$AB20,$S20,$AN20,$G20,$AW20))</f>
        <v>11</v>
      </c>
      <c r="AG20" s="10"/>
      <c r="AH20" s="28">
        <v>0.83718999999999999</v>
      </c>
      <c r="AI20">
        <f>RANK(AH20,($J20,$M20,$P20,$V20,$AE20,$AH20,$AQ20,$AK20,$AT20,$Y20,$AB20,$S20,$AN20,$G20,$AW20))</f>
        <v>13</v>
      </c>
      <c r="AJ20" s="10"/>
      <c r="AK20" s="28"/>
      <c r="AN20" s="28">
        <f>1-0.089</f>
        <v>0.91100000000000003</v>
      </c>
      <c r="AO20">
        <f>RANK(AN20,($J20,$M20,$P20,$V20,$AE20,$AH20,$AQ20,$AK20,$AT20,$Y20,$AB20,$S20,$AN20,$G20,$AW20))</f>
        <v>9</v>
      </c>
      <c r="AQ20" s="28">
        <v>0.96799999999999997</v>
      </c>
      <c r="AR20">
        <f>RANK(AQ20,($J20,$M20,$P20,$V20,$AE20,$AH20,$AQ20,$AK20,$AT20,$Y20,$AB20,$S20,$AN20,$G20,$AW20))</f>
        <v>1</v>
      </c>
      <c r="AS20"/>
      <c r="AT20" s="8">
        <v>0.96799999999999997</v>
      </c>
      <c r="AU20">
        <f>RANK(AT20,($J20,$M20,$P20,$V20,$AE20,$AH20,$AQ20,$AK20,$AT20,$Y20,$AB20,$S20,$AN20,$G20,$AW20))</f>
        <v>1</v>
      </c>
      <c r="AV20" s="17"/>
      <c r="AW20" s="32">
        <v>0.91700000000000004</v>
      </c>
      <c r="AX20">
        <f>RANK(AW20,($J20,$M20,$P20,$V20,$AE20,$AH20,$AQ20,$AK20,$AT20,$Y20,$AB20,$S20,$AN20,$G20,$AW20))</f>
        <v>8</v>
      </c>
      <c r="AZ20" s="21"/>
    </row>
    <row r="21" spans="1:52">
      <c r="A21" t="s">
        <v>23</v>
      </c>
      <c r="B21">
        <v>2</v>
      </c>
      <c r="C21">
        <v>28</v>
      </c>
      <c r="D21">
        <v>28</v>
      </c>
      <c r="E21">
        <v>286</v>
      </c>
      <c r="G21" s="31">
        <v>1</v>
      </c>
      <c r="H21">
        <f>RANK(G21,($J21,$M21,$P21,$V21,$AE21,$AH21,$AQ21,$AK21,$AT21,$Y21,$AB21,$S21,$AN21,$G21,$AW21))</f>
        <v>1</v>
      </c>
      <c r="J21" s="28">
        <v>0.96428599999999998</v>
      </c>
      <c r="K21">
        <f>RANK(J21,($J21,$M21,$P21,$V21,$AE21,$AH21,$AQ21,$AK21,$AT21,$Y21,$AB21,$S21,$AN21,$G21,$AW21))</f>
        <v>11</v>
      </c>
      <c r="M21" s="28">
        <v>0.93214399999999986</v>
      </c>
      <c r="N21">
        <f>RANK(M21,($J21,$M21,$P21,$V21,$AE21,$AH21,$AQ21,$AK21,$AT21,$Y21,$AB21,$S21,$AN21,$G21,$AW21))</f>
        <v>14</v>
      </c>
      <c r="O21"/>
      <c r="P21" s="28">
        <v>1</v>
      </c>
      <c r="Q21">
        <f>RANK(P21,($J21,$M21,$P21,$V21,$AE21,$AH21,$AQ21,$AK21,$AT21,$Y21,$AB21,$S21,$AN21,$G21,$AW21))</f>
        <v>1</v>
      </c>
      <c r="R21" s="17"/>
      <c r="S21" s="8">
        <v>0.96399999999999997</v>
      </c>
      <c r="T21">
        <f>RANK(S21,($J21,$M21,$P21,$V21,$AE21,$AH21,$AQ21,$AK21,$AT21,$Y21,$AB21,$S21,$AN21,$G21,$AW21))</f>
        <v>12</v>
      </c>
      <c r="U21" s="17"/>
      <c r="V21" s="28">
        <v>0.82099999999999995</v>
      </c>
      <c r="W21">
        <f>RANK(V21,($J21,$M21,$P21,$V21,$AE21,$AH21,$AQ21,$AK21,$AT21,$Y21,$AB21,$S21,$AN21,$G21,$AW21))</f>
        <v>15</v>
      </c>
      <c r="Y21" s="8">
        <v>1</v>
      </c>
      <c r="Z21">
        <f>RANK(Y21,($J21,$M21,$P21,$V21,$AE21,$AH21,$AQ21,$AK21,$AT21,$Y21,$AB21,$S21,$AN21,$G21,$AW21))</f>
        <v>1</v>
      </c>
      <c r="AB21" s="8">
        <v>1</v>
      </c>
      <c r="AC21">
        <f>RANK(AB21,($J21,$M21,$P21,$V21,$AE21,$AH21,$AQ21,$AK21,$AT21,$Y21,$AB21,$S21,$AN21,$G21,$AW21))</f>
        <v>1</v>
      </c>
      <c r="AE21" s="28">
        <v>0.96428999999999998</v>
      </c>
      <c r="AF21">
        <f>RANK(AE21,($J21,$M21,$P21,$V21,$AE21,$AH21,$AQ21,$AK21,$AT21,$Y21,$AB21,$S21,$AN21,$G21,$AW21))</f>
        <v>9</v>
      </c>
      <c r="AG21" s="10"/>
      <c r="AH21" s="28">
        <v>0.96428999999999998</v>
      </c>
      <c r="AI21">
        <f>RANK(AH21,($J21,$M21,$P21,$V21,$AE21,$AH21,$AQ21,$AK21,$AT21,$Y21,$AB21,$S21,$AN21,$G21,$AW21))</f>
        <v>9</v>
      </c>
      <c r="AJ21" s="10"/>
      <c r="AK21" s="28">
        <v>0.96399999999999997</v>
      </c>
      <c r="AL21">
        <f>RANK(AK21,($J21,$M21,$P21,$V21,$AE21,$AH21,$AQ21,$AK21,$AT21,$Y21,$AB21,$S21,$AN21,$G21,$AW21))</f>
        <v>12</v>
      </c>
      <c r="AN21" s="28">
        <v>1</v>
      </c>
      <c r="AO21">
        <f>RANK(AN21,($J21,$M21,$P21,$V21,$AE21,$AH21,$AQ21,$AK21,$AT21,$Y21,$AB21,$S21,$AN21,$G21,$AW21))</f>
        <v>1</v>
      </c>
      <c r="AQ21" s="28">
        <v>1</v>
      </c>
      <c r="AR21">
        <f>RANK(AQ21,($J21,$M21,$P21,$V21,$AE21,$AH21,$AQ21,$AK21,$AT21,$Y21,$AB21,$S21,$AN21,$G21,$AW21))</f>
        <v>1</v>
      </c>
      <c r="AS21"/>
      <c r="AT21" s="8">
        <v>1</v>
      </c>
      <c r="AU21">
        <f>RANK(AT21,($J21,$M21,$P21,$V21,$AE21,$AH21,$AQ21,$AK21,$AT21,$Y21,$AB21,$S21,$AN21,$G21,$AW21))</f>
        <v>1</v>
      </c>
      <c r="AV21" s="17"/>
      <c r="AW21" s="32">
        <v>1</v>
      </c>
      <c r="AX21">
        <f>RANK(AW21,($J21,$M21,$P21,$V21,$AE21,$AH21,$AQ21,$AK21,$AT21,$Y21,$AB21,$S21,$AN21,$G21,$AW21))</f>
        <v>1</v>
      </c>
      <c r="AZ21" s="21"/>
    </row>
    <row r="22" spans="1:52">
      <c r="A22" t="s">
        <v>24</v>
      </c>
      <c r="B22">
        <v>2</v>
      </c>
      <c r="C22">
        <v>100</v>
      </c>
      <c r="D22">
        <v>100</v>
      </c>
      <c r="E22">
        <v>96</v>
      </c>
      <c r="G22" s="31"/>
      <c r="H22"/>
      <c r="J22" s="28">
        <v>0.87</v>
      </c>
      <c r="K22">
        <f>RANK(J22,($J22,$M22,$P22,$V22,$AE22,$AH22,$AQ22,$AK22,$AT22,$Y22,$AB22,$S22,$AN22,$G22,$AW22))</f>
        <v>3</v>
      </c>
      <c r="M22" s="28">
        <v>0.77300000000000002</v>
      </c>
      <c r="N22">
        <f>RANK(M22,($J22,$M22,$P22,$V22,$AE22,$AH22,$AQ22,$AK22,$AT22,$Y22,$AB22,$S22,$AN22,$G22,$AW22))</f>
        <v>13</v>
      </c>
      <c r="O22"/>
      <c r="P22" s="28">
        <v>0.88</v>
      </c>
      <c r="Q22">
        <f>RANK(P22,($J22,$M22,$P22,$V22,$AE22,$AH22,$AQ22,$AK22,$AT22,$Y22,$AB22,$S22,$AN22,$G22,$AW22))</f>
        <v>1</v>
      </c>
      <c r="R22" s="17"/>
      <c r="S22" s="8">
        <v>0.75</v>
      </c>
      <c r="T22">
        <f>RANK(S22,($J22,$M22,$P22,$V22,$AE22,$AH22,$AQ22,$AK22,$AT22,$Y22,$AB22,$S22,$AN22,$G22,$AW22))</f>
        <v>14</v>
      </c>
      <c r="U22" s="17"/>
      <c r="V22" s="28">
        <v>0.88</v>
      </c>
      <c r="W22">
        <f>RANK(V22,($J22,$M22,$P22,$V22,$AE22,$AH22,$AQ22,$AK22,$AT22,$Y22,$AB22,$S22,$AN22,$G22,$AW22))</f>
        <v>1</v>
      </c>
      <c r="Y22" s="8">
        <v>0.87</v>
      </c>
      <c r="Z22">
        <f>RANK(Y22,($J22,$M22,$P22,$V22,$AE22,$AH22,$AQ22,$AK22,$AT22,$Y22,$AB22,$S22,$AN22,$G22,$AW22))</f>
        <v>3</v>
      </c>
      <c r="AB22" s="8">
        <v>0.83</v>
      </c>
      <c r="AC22">
        <f>RANK(AB22,($J22,$M22,$P22,$V22,$AE22,$AH22,$AQ22,$AK22,$AT22,$Y22,$AB22,$S22,$AN22,$G22,$AW22))</f>
        <v>10</v>
      </c>
      <c r="AE22" s="28">
        <v>0.86</v>
      </c>
      <c r="AF22">
        <f>RANK(AE22,($J22,$M22,$P22,$V22,$AE22,$AH22,$AQ22,$AK22,$AT22,$Y22,$AB22,$S22,$AN22,$G22,$AW22))</f>
        <v>7</v>
      </c>
      <c r="AG22" s="10"/>
      <c r="AH22" s="28">
        <v>0.82</v>
      </c>
      <c r="AI22">
        <f>RANK(AH22,($J22,$M22,$P22,$V22,$AE22,$AH22,$AQ22,$AK22,$AT22,$Y22,$AB22,$S22,$AN22,$G22,$AW22))</f>
        <v>12</v>
      </c>
      <c r="AJ22" s="10"/>
      <c r="AK22" s="28">
        <v>0.85</v>
      </c>
      <c r="AL22">
        <f>RANK(AK22,($J22,$M22,$P22,$V22,$AE22,$AH22,$AQ22,$AK22,$AT22,$Y22,$AB22,$S22,$AN22,$G22,$AW22))</f>
        <v>9</v>
      </c>
      <c r="AN22" s="28">
        <f>1-0.14</f>
        <v>0.86</v>
      </c>
      <c r="AO22">
        <f>RANK(AN22,($J22,$M22,$P22,$V22,$AE22,$AH22,$AQ22,$AK22,$AT22,$Y22,$AB22,$S22,$AN22,$G22,$AW22))</f>
        <v>7</v>
      </c>
      <c r="AQ22" s="28">
        <v>0.87</v>
      </c>
      <c r="AR22">
        <f>RANK(AQ22,($J22,$M22,$P22,$V22,$AE22,$AH22,$AQ22,$AK22,$AT22,$Y22,$AB22,$S22,$AN22,$G22,$AW22))</f>
        <v>3</v>
      </c>
      <c r="AS22"/>
      <c r="AT22" s="8">
        <v>0.83</v>
      </c>
      <c r="AU22">
        <f>RANK(AT22,($J22,$M22,$P22,$V22,$AE22,$AH22,$AQ22,$AK22,$AT22,$Y22,$AB22,$S22,$AN22,$G22,$AW22))</f>
        <v>10</v>
      </c>
      <c r="AV22" s="17"/>
      <c r="AW22" s="32">
        <v>0.87</v>
      </c>
      <c r="AX22">
        <f>RANK(AW22,($J22,$M22,$P22,$V22,$AE22,$AH22,$AQ22,$AK22,$AT22,$Y22,$AB22,$S22,$AN22,$G22,$AW22))</f>
        <v>3</v>
      </c>
      <c r="AZ22" s="21"/>
    </row>
    <row r="23" spans="1:52">
      <c r="A23" t="s">
        <v>25</v>
      </c>
      <c r="B23">
        <v>4</v>
      </c>
      <c r="C23">
        <v>24</v>
      </c>
      <c r="D23">
        <v>88</v>
      </c>
      <c r="E23">
        <v>350</v>
      </c>
      <c r="G23" s="31">
        <v>0.90900000000000003</v>
      </c>
      <c r="H23">
        <f>RANK(G23,($J23,$M23,$P23,$V23,$AE23,$AH23,$AQ23,$AK23,$AT23,$Y23,$AB23,$S23,$AN23,$G23,$AW23))</f>
        <v>6</v>
      </c>
      <c r="J23" s="28">
        <v>0.48863600000000001</v>
      </c>
      <c r="K23">
        <f>RANK(J23,($J23,$M23,$P23,$V23,$AE23,$AH23,$AQ23,$AK23,$AT23,$Y23,$AB23,$S23,$AN23,$G23,$AW23))</f>
        <v>15</v>
      </c>
      <c r="M23" s="28">
        <v>0.91022399999999992</v>
      </c>
      <c r="N23">
        <f>RANK(M23,($J23,$M23,$P23,$V23,$AE23,$AH23,$AQ23,$AK23,$AT23,$Y23,$AB23,$S23,$AN23,$G23,$AW23))</f>
        <v>5</v>
      </c>
      <c r="O23"/>
      <c r="P23" s="28">
        <v>0.78400000000000003</v>
      </c>
      <c r="Q23">
        <f>RANK(P23,($J23,$M23,$P23,$V23,$AE23,$AH23,$AQ23,$AK23,$AT23,$Y23,$AB23,$S23,$AN23,$G23,$AW23))</f>
        <v>13</v>
      </c>
      <c r="R23" s="17"/>
      <c r="S23" s="8">
        <v>0.84099999999999997</v>
      </c>
      <c r="T23">
        <f>RANK(S23,($J23,$M23,$P23,$V23,$AE23,$AH23,$AQ23,$AK23,$AT23,$Y23,$AB23,$S23,$AN23,$G23,$AW23))</f>
        <v>9</v>
      </c>
      <c r="U23" s="17"/>
      <c r="V23" s="28">
        <v>0.88600000000000001</v>
      </c>
      <c r="W23">
        <f>RANK(V23,($J23,$M23,$P23,$V23,$AE23,$AH23,$AQ23,$AK23,$AT23,$Y23,$AB23,$S23,$AN23,$G23,$AW23))</f>
        <v>7</v>
      </c>
      <c r="Y23" s="8">
        <v>0.83</v>
      </c>
      <c r="Z23">
        <f>RANK(Y23,($J23,$M23,$P23,$V23,$AE23,$AH23,$AQ23,$AK23,$AT23,$Y23,$AB23,$S23,$AN23,$G23,$AW23))</f>
        <v>10</v>
      </c>
      <c r="AB23" s="8">
        <v>0.83</v>
      </c>
      <c r="AC23">
        <f>RANK(AB23,($J23,$M23,$P23,$V23,$AE23,$AH23,$AQ23,$AK23,$AT23,$Y23,$AB23,$S23,$AN23,$G23,$AW23))</f>
        <v>10</v>
      </c>
      <c r="AE23" s="28">
        <v>0.80681999999999998</v>
      </c>
      <c r="AF23">
        <f>RANK(AE23,($J23,$M23,$P23,$V23,$AE23,$AH23,$AQ23,$AK23,$AT23,$Y23,$AB23,$S23,$AN23,$G23,$AW23))</f>
        <v>12</v>
      </c>
      <c r="AG23" s="10"/>
      <c r="AH23" s="28">
        <v>0.75</v>
      </c>
      <c r="AI23">
        <f>RANK(AH23,($J23,$M23,$P23,$V23,$AE23,$AH23,$AQ23,$AK23,$AT23,$Y23,$AB23,$S23,$AN23,$G23,$AW23))</f>
        <v>14</v>
      </c>
      <c r="AJ23" s="10"/>
      <c r="AK23" s="28">
        <v>0.97699999999999998</v>
      </c>
      <c r="AL23">
        <f>RANK(AK23,($J23,$M23,$P23,$V23,$AE23,$AH23,$AQ23,$AK23,$AT23,$Y23,$AB23,$S23,$AN23,$G23,$AW23))</f>
        <v>2</v>
      </c>
      <c r="AN23" s="28">
        <f>1-0.114</f>
        <v>0.88600000000000001</v>
      </c>
      <c r="AO23">
        <f>RANK(AN23,($J23,$M23,$P23,$V23,$AE23,$AH23,$AQ23,$AK23,$AT23,$Y23,$AB23,$S23,$AN23,$G23,$AW23))</f>
        <v>7</v>
      </c>
      <c r="AQ23" s="28">
        <v>1</v>
      </c>
      <c r="AR23">
        <f>RANK(AQ23,($J23,$M23,$P23,$V23,$AE23,$AH23,$AQ23,$AK23,$AT23,$Y23,$AB23,$S23,$AN23,$G23,$AW23))</f>
        <v>1</v>
      </c>
      <c r="AS23"/>
      <c r="AT23" s="8">
        <v>0.97699999999999998</v>
      </c>
      <c r="AU23">
        <f>RANK(AT23,($J23,$M23,$P23,$V23,$AE23,$AH23,$AQ23,$AK23,$AT23,$Y23,$AB23,$S23,$AN23,$G23,$AW23))</f>
        <v>2</v>
      </c>
      <c r="AV23" s="17"/>
      <c r="AW23" s="32">
        <v>0.96599999999999997</v>
      </c>
      <c r="AX23">
        <f>RANK(AW23,($J23,$M23,$P23,$V23,$AE23,$AH23,$AQ23,$AK23,$AT23,$Y23,$AB23,$S23,$AN23,$G23,$AW23))</f>
        <v>4</v>
      </c>
      <c r="AZ23" s="21"/>
    </row>
    <row r="24" spans="1:52">
      <c r="A24" t="s">
        <v>26</v>
      </c>
      <c r="B24">
        <v>4</v>
      </c>
      <c r="C24">
        <v>30</v>
      </c>
      <c r="D24">
        <v>30</v>
      </c>
      <c r="E24">
        <v>570</v>
      </c>
      <c r="G24" s="31">
        <v>0.86699999999999999</v>
      </c>
      <c r="H24">
        <f>RANK(G24,($J24,$M24,$P24,$V24,$AE24,$AH24,$AQ24,$AK24,$AT24,$Y24,$AB24,$S24,$AN24,$G24,$AW24))</f>
        <v>2</v>
      </c>
      <c r="J24" s="28">
        <v>0.83333299999999999</v>
      </c>
      <c r="K24">
        <f>RANK(J24,($J24,$M24,$P24,$V24,$AE24,$AH24,$AQ24,$AK24,$AT24,$Y24,$AB24,$S24,$AN24,$G24,$AW24))</f>
        <v>9</v>
      </c>
      <c r="M24" s="28">
        <v>0.78666800000000014</v>
      </c>
      <c r="N24">
        <f>RANK(M24,($J24,$M24,$P24,$V24,$AE24,$AH24,$AQ24,$AK24,$AT24,$Y24,$AB24,$S24,$AN24,$G24,$AW24))</f>
        <v>14</v>
      </c>
      <c r="O24"/>
      <c r="P24" s="28">
        <v>0.86699999999999999</v>
      </c>
      <c r="Q24">
        <f>RANK(P24,($J24,$M24,$P24,$V24,$AE24,$AH24,$AQ24,$AK24,$AT24,$Y24,$AB24,$S24,$AN24,$G24,$AW24))</f>
        <v>2</v>
      </c>
      <c r="R24" s="17"/>
      <c r="S24" s="8">
        <v>0.86699999999999999</v>
      </c>
      <c r="T24">
        <f>RANK(S24,($J24,$M24,$P24,$V24,$AE24,$AH24,$AQ24,$AK24,$AT24,$Y24,$AB24,$S24,$AN24,$G24,$AW24))</f>
        <v>2</v>
      </c>
      <c r="U24" s="17"/>
      <c r="V24" s="28">
        <v>0.83299999999999996</v>
      </c>
      <c r="W24">
        <f>RANK(V24,($J24,$M24,$P24,$V24,$AE24,$AH24,$AQ24,$AK24,$AT24,$Y24,$AB24,$S24,$AN24,$G24,$AW24))</f>
        <v>10</v>
      </c>
      <c r="Y24" s="8">
        <v>0.83299999999999996</v>
      </c>
      <c r="Z24">
        <f>RANK(Y24,($J24,$M24,$P24,$V24,$AE24,$AH24,$AQ24,$AK24,$AT24,$Y24,$AB24,$S24,$AN24,$G24,$AW24))</f>
        <v>10</v>
      </c>
      <c r="AB24" s="8">
        <v>0.83299999999999996</v>
      </c>
      <c r="AC24">
        <f>RANK(AB24,($J24,$M24,$P24,$V24,$AE24,$AH24,$AQ24,$AK24,$AT24,$Y24,$AB24,$S24,$AN24,$G24,$AW24))</f>
        <v>10</v>
      </c>
      <c r="AE24" s="28">
        <v>0.63332999999999995</v>
      </c>
      <c r="AF24">
        <f>RANK(AE24,($J24,$M24,$P24,$V24,$AE24,$AH24,$AQ24,$AK24,$AT24,$Y24,$AB24,$S24,$AN24,$G24,$AW24))</f>
        <v>15</v>
      </c>
      <c r="AG24" s="10"/>
      <c r="AH24" s="28">
        <v>0.86667000000000005</v>
      </c>
      <c r="AI24">
        <f>RANK(AH24,($J24,$M24,$P24,$V24,$AE24,$AH24,$AQ24,$AK24,$AT24,$Y24,$AB24,$S24,$AN24,$G24,$AW24))</f>
        <v>8</v>
      </c>
      <c r="AJ24" s="10"/>
      <c r="AK24" s="28">
        <v>0.86699999999999999</v>
      </c>
      <c r="AL24">
        <f>RANK(AK24,($J24,$M24,$P24,$V24,$AE24,$AH24,$AQ24,$AK24,$AT24,$Y24,$AB24,$S24,$AN24,$G24,$AW24))</f>
        <v>2</v>
      </c>
      <c r="AN24" s="28">
        <f>1-0.133</f>
        <v>0.86699999999999999</v>
      </c>
      <c r="AO24">
        <f>RANK(AN24,($J24,$M24,$P24,$V24,$AE24,$AH24,$AQ24,$AK24,$AT24,$Y24,$AB24,$S24,$AN24,$G24,$AW24))</f>
        <v>2</v>
      </c>
      <c r="AQ24" s="28">
        <v>0.9</v>
      </c>
      <c r="AR24">
        <f>RANK(AQ24,($J24,$M24,$P24,$V24,$AE24,$AH24,$AQ24,$AK24,$AT24,$Y24,$AB24,$S24,$AN24,$G24,$AW24))</f>
        <v>1</v>
      </c>
      <c r="AS24"/>
      <c r="AT24" s="8">
        <v>0.83299999999999996</v>
      </c>
      <c r="AU24">
        <f>RANK(AT24,($J24,$M24,$P24,$V24,$AE24,$AH24,$AQ24,$AK24,$AT24,$Y24,$AB24,$S24,$AN24,$G24,$AW24))</f>
        <v>10</v>
      </c>
      <c r="AV24" s="17"/>
      <c r="AW24" s="32">
        <v>0.86699999999999999</v>
      </c>
      <c r="AX24">
        <f>RANK(AW24,($J24,$M24,$P24,$V24,$AE24,$AH24,$AQ24,$AK24,$AT24,$Y24,$AB24,$S24,$AN24,$G24,$AW24))</f>
        <v>2</v>
      </c>
      <c r="AZ24" s="21"/>
    </row>
    <row r="25" spans="1:52">
      <c r="A25" t="s">
        <v>27</v>
      </c>
      <c r="B25">
        <v>2</v>
      </c>
      <c r="C25">
        <v>50</v>
      </c>
      <c r="D25">
        <v>150</v>
      </c>
      <c r="E25">
        <v>150</v>
      </c>
      <c r="G25" s="31">
        <v>0.99299999999999999</v>
      </c>
      <c r="H25">
        <f>RANK(G25,($J25,$M25,$P25,$V25,$AE25,$AH25,$AQ25,$AK25,$AT25,$Y25,$AB25,$S25,$AN25,$G25,$AW25))</f>
        <v>3</v>
      </c>
      <c r="J25" s="28">
        <v>0.89333300000000004</v>
      </c>
      <c r="K25">
        <f>RANK(J25,($J25,$M25,$P25,$V25,$AE25,$AH25,$AQ25,$AK25,$AT25,$Y25,$AB25,$S25,$AN25,$G25,$AW25))</f>
        <v>11</v>
      </c>
      <c r="M25" s="28">
        <v>0.93933299999999997</v>
      </c>
      <c r="N25">
        <f>RANK(M25,($J25,$M25,$P25,$V25,$AE25,$AH25,$AQ25,$AK25,$AT25,$Y25,$AB25,$S25,$AN25,$G25,$AW25))</f>
        <v>8</v>
      </c>
      <c r="O25"/>
      <c r="P25" s="28">
        <v>0.91300000000000003</v>
      </c>
      <c r="Q25">
        <f>RANK(P25,($J25,$M25,$P25,$V25,$AE25,$AH25,$AQ25,$AK25,$AT25,$Y25,$AB25,$S25,$AN25,$G25,$AW25))</f>
        <v>9</v>
      </c>
      <c r="R25" s="17"/>
      <c r="S25" s="8">
        <v>0.753</v>
      </c>
      <c r="T25">
        <f>RANK(S25,($J25,$M25,$P25,$V25,$AE25,$AH25,$AQ25,$AK25,$AT25,$Y25,$AB25,$S25,$AN25,$G25,$AW25))</f>
        <v>15</v>
      </c>
      <c r="U25" s="17"/>
      <c r="V25" s="28">
        <v>0.91300000000000003</v>
      </c>
      <c r="W25">
        <f>RANK(V25,($J25,$M25,$P25,$V25,$AE25,$AH25,$AQ25,$AK25,$AT25,$Y25,$AB25,$S25,$AN25,$G25,$AW25))</f>
        <v>9</v>
      </c>
      <c r="Y25" s="8">
        <v>0.88</v>
      </c>
      <c r="Z25">
        <f>RANK(Y25,($J25,$M25,$P25,$V25,$AE25,$AH25,$AQ25,$AK25,$AT25,$Y25,$AB25,$S25,$AN25,$G25,$AW25))</f>
        <v>13</v>
      </c>
      <c r="AB25" s="8">
        <v>0.86699999999999999</v>
      </c>
      <c r="AC25">
        <f>RANK(AB25,($J25,$M25,$P25,$V25,$AE25,$AH25,$AQ25,$AK25,$AT25,$Y25,$AB25,$S25,$AN25,$G25,$AW25))</f>
        <v>14</v>
      </c>
      <c r="AE25" s="28">
        <v>0.94</v>
      </c>
      <c r="AF25">
        <f>RANK(AE25,($J25,$M25,$P25,$V25,$AE25,$AH25,$AQ25,$AK25,$AT25,$Y25,$AB25,$S25,$AN25,$G25,$AW25))</f>
        <v>6</v>
      </c>
      <c r="AG25" s="10"/>
      <c r="AH25" s="28">
        <v>0.89332999999999996</v>
      </c>
      <c r="AI25">
        <f>RANK(AH25,($J25,$M25,$P25,$V25,$AE25,$AH25,$AQ25,$AK25,$AT25,$Y25,$AB25,$S25,$AN25,$G25,$AW25))</f>
        <v>12</v>
      </c>
      <c r="AJ25" s="10"/>
      <c r="AK25" s="28">
        <v>0.97299999999999998</v>
      </c>
      <c r="AL25">
        <f>RANK(AK25,($J25,$M25,$P25,$V25,$AE25,$AH25,$AQ25,$AK25,$AT25,$Y25,$AB25,$S25,$AN25,$G25,$AW25))</f>
        <v>5</v>
      </c>
      <c r="AN25" s="28">
        <f>1-0.013</f>
        <v>0.98699999999999999</v>
      </c>
      <c r="AO25">
        <f>RANK(AN25,($J25,$M25,$P25,$V25,$AE25,$AH25,$AQ25,$AK25,$AT25,$Y25,$AB25,$S25,$AN25,$G25,$AW25))</f>
        <v>4</v>
      </c>
      <c r="AQ25" s="28">
        <v>1</v>
      </c>
      <c r="AR25">
        <f>RANK(AQ25,($J25,$M25,$P25,$V25,$AE25,$AH25,$AQ25,$AK25,$AT25,$Y25,$AB25,$S25,$AN25,$G25,$AW25))</f>
        <v>1</v>
      </c>
      <c r="AS25"/>
      <c r="AT25" s="8">
        <v>1</v>
      </c>
      <c r="AU25">
        <f>RANK(AT25,($J25,$M25,$P25,$V25,$AE25,$AH25,$AQ25,$AK25,$AT25,$Y25,$AB25,$S25,$AN25,$G25,$AW25))</f>
        <v>1</v>
      </c>
      <c r="AV25" s="17"/>
      <c r="AW25" s="32">
        <v>0.94</v>
      </c>
      <c r="AX25">
        <f>RANK(AW25,($J25,$M25,$P25,$V25,$AE25,$AH25,$AQ25,$AK25,$AT25,$Y25,$AB25,$S25,$AN25,$G25,$AW25))</f>
        <v>6</v>
      </c>
      <c r="AZ25" s="21"/>
    </row>
    <row r="26" spans="1:52">
      <c r="A26" t="s">
        <v>28</v>
      </c>
      <c r="B26">
        <v>5</v>
      </c>
      <c r="C26">
        <v>30</v>
      </c>
      <c r="D26">
        <v>30</v>
      </c>
      <c r="E26">
        <v>470</v>
      </c>
      <c r="G26" s="31">
        <v>0.63300000000000001</v>
      </c>
      <c r="H26">
        <f>RANK(G26,($J26,$M26,$P26,$V26,$AE26,$AH26,$AQ26,$AK26,$AT26,$Y26,$AB26,$S26,$AN26,$G26,$AW26))</f>
        <v>6</v>
      </c>
      <c r="J26" s="28">
        <v>0.56666700000000003</v>
      </c>
      <c r="K26">
        <f>RANK(J26,($J26,$M26,$P26,$V26,$AE26,$AH26,$AQ26,$AK26,$AT26,$Y26,$AB26,$S26,$AN26,$G26,$AW26))</f>
        <v>10</v>
      </c>
      <c r="M26" s="28">
        <v>0.55333299999999996</v>
      </c>
      <c r="N26">
        <f>RANK(M26,($J26,$M26,$P26,$V26,$AE26,$AH26,$AQ26,$AK26,$AT26,$Y26,$AB26,$S26,$AN26,$G26,$AW26))</f>
        <v>11</v>
      </c>
      <c r="O26"/>
      <c r="P26" s="28">
        <v>0.53299999999999992</v>
      </c>
      <c r="Q26">
        <f>RANK(P26,($J26,$M26,$P26,$V26,$AE26,$AH26,$AQ26,$AK26,$AT26,$Y26,$AB26,$S26,$AN26,$G26,$AW26))</f>
        <v>12</v>
      </c>
      <c r="R26" s="17"/>
      <c r="S26" s="8">
        <v>0.53299999999999903</v>
      </c>
      <c r="T26">
        <f>RANK(S26,($J26,$M26,$P26,$V26,$AE26,$AH26,$AQ26,$AK26,$AT26,$Y26,$AB26,$S26,$AN26,$G26,$AW26))</f>
        <v>15</v>
      </c>
      <c r="U26" s="17"/>
      <c r="V26" s="28">
        <v>0.53299999999999992</v>
      </c>
      <c r="W26">
        <f>RANK(V26,($J26,$M26,$P26,$V26,$AE26,$AH26,$AQ26,$AK26,$AT26,$Y26,$AB26,$S26,$AN26,$G26,$AW26))</f>
        <v>12</v>
      </c>
      <c r="Y26" s="8">
        <v>0.63300000000000001</v>
      </c>
      <c r="Z26">
        <f>RANK(Y26,($J26,$M26,$P26,$V26,$AE26,$AH26,$AQ26,$AK26,$AT26,$Y26,$AB26,$S26,$AN26,$G26,$AW26))</f>
        <v>6</v>
      </c>
      <c r="AB26" s="8">
        <v>0.63300000000000001</v>
      </c>
      <c r="AC26">
        <f>RANK(AB26,($J26,$M26,$P26,$V26,$AE26,$AH26,$AQ26,$AK26,$AT26,$Y26,$AB26,$S26,$AN26,$G26,$AW26))</f>
        <v>6</v>
      </c>
      <c r="AE26" s="28">
        <v>0.9</v>
      </c>
      <c r="AF26">
        <f>RANK(AE26,($J26,$M26,$P26,$V26,$AE26,$AH26,$AQ26,$AK26,$AT26,$Y26,$AB26,$S26,$AN26,$G26,$AW26))</f>
        <v>1</v>
      </c>
      <c r="AG26" s="10"/>
      <c r="AH26" s="28">
        <v>0.66666999999999998</v>
      </c>
      <c r="AI26">
        <f>RANK(AH26,($J26,$M26,$P26,$V26,$AE26,$AH26,$AQ26,$AK26,$AT26,$Y26,$AB26,$S26,$AN26,$G26,$AW26))</f>
        <v>5</v>
      </c>
      <c r="AJ26" s="10"/>
      <c r="AK26" s="28">
        <v>0.56699999999999995</v>
      </c>
      <c r="AL26">
        <f>RANK(AK26,($J26,$M26,$P26,$V26,$AE26,$AH26,$AQ26,$AK26,$AT26,$Y26,$AB26,$S26,$AN26,$G26,$AW26))</f>
        <v>9</v>
      </c>
      <c r="AN26" s="28">
        <f>1-0.467</f>
        <v>0.53299999999999992</v>
      </c>
      <c r="AO26">
        <f>RANK(AN26,($J26,$M26,$P26,$V26,$AE26,$AH26,$AQ26,$AK26,$AT26,$Y26,$AB26,$S26,$AN26,$G26,$AW26))</f>
        <v>12</v>
      </c>
      <c r="AQ26" s="28">
        <v>0.8</v>
      </c>
      <c r="AR26">
        <f>RANK(AQ26,($J26,$M26,$P26,$V26,$AE26,$AH26,$AQ26,$AK26,$AT26,$Y26,$AB26,$S26,$AN26,$G26,$AW26))</f>
        <v>3</v>
      </c>
      <c r="AS26"/>
      <c r="AT26" s="8">
        <v>0.76700000000000002</v>
      </c>
      <c r="AU26">
        <f>RANK(AT26,($J26,$M26,$P26,$V26,$AE26,$AH26,$AQ26,$AK26,$AT26,$Y26,$AB26,$S26,$AN26,$G26,$AW26))</f>
        <v>4</v>
      </c>
      <c r="AV26" s="17"/>
      <c r="AW26" s="32">
        <v>0.86699999999999999</v>
      </c>
      <c r="AX26">
        <f>RANK(AW26,($J26,$M26,$P26,$V26,$AE26,$AH26,$AQ26,$AK26,$AT26,$Y26,$AB26,$S26,$AN26,$G26,$AW26))</f>
        <v>2</v>
      </c>
      <c r="AZ26" s="21"/>
    </row>
    <row r="27" spans="1:52">
      <c r="A27" t="s">
        <v>29</v>
      </c>
      <c r="B27">
        <v>4</v>
      </c>
      <c r="C27">
        <v>16</v>
      </c>
      <c r="D27">
        <v>306</v>
      </c>
      <c r="E27">
        <v>345</v>
      </c>
      <c r="G27" s="31">
        <v>0.94100000000000006</v>
      </c>
      <c r="H27">
        <f>RANK(G27,($J27,$M27,$P27,$V27,$AE27,$AH27,$AQ27,$AK27,$AT27,$Y27,$AB27,$S27,$AN27,$G27,$AW27))</f>
        <v>6</v>
      </c>
      <c r="J27" s="28">
        <v>0.80065399999999998</v>
      </c>
      <c r="K27">
        <f>RANK(J27,($J27,$M27,$P27,$V27,$AE27,$AH27,$AQ27,$AK27,$AT27,$Y27,$AB27,$S27,$AN27,$G27,$AW27))</f>
        <v>14</v>
      </c>
      <c r="M27" s="28">
        <v>0.88300500000000004</v>
      </c>
      <c r="N27">
        <f>RANK(M27,($J27,$M27,$P27,$V27,$AE27,$AH27,$AQ27,$AK27,$AT27,$Y27,$AB27,$S27,$AN27,$G27,$AW27))</f>
        <v>11</v>
      </c>
      <c r="O27"/>
      <c r="P27" s="28">
        <v>0.93500000000000005</v>
      </c>
      <c r="Q27">
        <f>RANK(P27,($J27,$M27,$P27,$V27,$AE27,$AH27,$AQ27,$AK27,$AT27,$Y27,$AB27,$S27,$AN27,$G27,$AW27))</f>
        <v>7</v>
      </c>
      <c r="R27" s="17"/>
      <c r="S27" s="8">
        <v>0.95799999999999996</v>
      </c>
      <c r="T27">
        <f>RANK(S27,($J27,$M27,$P27,$V27,$AE27,$AH27,$AQ27,$AK27,$AT27,$Y27,$AB27,$S27,$AN27,$G27,$AW27))</f>
        <v>4</v>
      </c>
      <c r="U27" s="17"/>
      <c r="V27" s="28">
        <v>0.93500000000000005</v>
      </c>
      <c r="W27">
        <f>RANK(V27,($J27,$M27,$P27,$V27,$AE27,$AH27,$AQ27,$AK27,$AT27,$Y27,$AB27,$S27,$AN27,$G27,$AW27))</f>
        <v>7</v>
      </c>
      <c r="Y27" s="8">
        <v>0.96699999999999997</v>
      </c>
      <c r="Z27">
        <f>RANK(Y27,($J27,$M27,$P27,$V27,$AE27,$AH27,$AQ27,$AK27,$AT27,$Y27,$AB27,$S27,$AN27,$G27,$AW27))</f>
        <v>2</v>
      </c>
      <c r="AB27" s="8">
        <v>0.96699999999999997</v>
      </c>
      <c r="AC27">
        <f>RANK(AB27,($J27,$M27,$P27,$V27,$AE27,$AH27,$AQ27,$AK27,$AT27,$Y27,$AB27,$S27,$AN27,$G27,$AW27))</f>
        <v>2</v>
      </c>
      <c r="AE27" s="28">
        <v>0.88561999999999996</v>
      </c>
      <c r="AF27">
        <f>RANK(AE27,($J27,$M27,$P27,$V27,$AE27,$AH27,$AQ27,$AK27,$AT27,$Y27,$AB27,$S27,$AN27,$G27,$AW27))</f>
        <v>10</v>
      </c>
      <c r="AG27" s="10"/>
      <c r="AH27" s="28">
        <v>0.86275000000000002</v>
      </c>
      <c r="AI27">
        <f>RANK(AH27,($J27,$M27,$P27,$V27,$AE27,$AH27,$AQ27,$AK27,$AT27,$Y27,$AB27,$S27,$AN27,$G27,$AW27))</f>
        <v>13</v>
      </c>
      <c r="AJ27" s="10"/>
      <c r="AK27" s="28"/>
      <c r="AN27" s="28">
        <f>1-0.121</f>
        <v>0.879</v>
      </c>
      <c r="AO27">
        <f>RANK(AN27,($J27,$M27,$P27,$V27,$AE27,$AH27,$AQ27,$AK27,$AT27,$Y27,$AB27,$S27,$AN27,$G27,$AW27))</f>
        <v>12</v>
      </c>
      <c r="AQ27" s="28">
        <v>0.95399999999999996</v>
      </c>
      <c r="AR27">
        <f>RANK(AQ27,($J27,$M27,$P27,$V27,$AE27,$AH27,$AQ27,$AK27,$AT27,$Y27,$AB27,$S27,$AN27,$G27,$AW27))</f>
        <v>5</v>
      </c>
      <c r="AS27"/>
      <c r="AT27" s="8">
        <v>0.97099999999999997</v>
      </c>
      <c r="AU27">
        <f>RANK(AT27,($J27,$M27,$P27,$V27,$AE27,$AH27,$AQ27,$AK27,$AT27,$Y27,$AB27,$S27,$AN27,$G27,$AW27))</f>
        <v>1</v>
      </c>
      <c r="AV27" s="17"/>
      <c r="AW27" s="32">
        <v>0.93100000000000005</v>
      </c>
      <c r="AX27">
        <f>RANK(AW27,($J27,$M27,$P27,$V27,$AE27,$AH27,$AQ27,$AK27,$AT27,$Y27,$AB27,$S27,$AN27,$G27,$AW27))</f>
        <v>9</v>
      </c>
      <c r="AZ27" s="21"/>
    </row>
    <row r="28" spans="1:52">
      <c r="A28" t="s">
        <v>30</v>
      </c>
      <c r="B28">
        <v>3</v>
      </c>
      <c r="C28">
        <v>30</v>
      </c>
      <c r="D28">
        <v>900</v>
      </c>
      <c r="E28">
        <v>128</v>
      </c>
      <c r="G28" s="31">
        <v>0.998</v>
      </c>
      <c r="H28">
        <f>RANK(G28,($J28,$M28,$P28,$V28,$AE28,$AH28,$AQ28,$AK28,$AT28,$Y28,$AB28,$S28,$AN28,$G28,$AW28))</f>
        <v>3</v>
      </c>
      <c r="J28" s="28">
        <v>0.88555600000000001</v>
      </c>
      <c r="K28">
        <f>RANK(J28,($J28,$M28,$P28,$V28,$AE28,$AH28,$AQ28,$AK28,$AT28,$Y28,$AB28,$S28,$AN28,$G28,$AW28))</f>
        <v>12</v>
      </c>
      <c r="M28" s="28">
        <v>0.9471099999999999</v>
      </c>
      <c r="N28">
        <f>RANK(M28,($J28,$M28,$P28,$V28,$AE28,$AH28,$AQ28,$AK28,$AT28,$Y28,$AB28,$S28,$AN28,$G28,$AW28))</f>
        <v>10</v>
      </c>
      <c r="O28"/>
      <c r="P28" s="28">
        <v>0.85199999999999998</v>
      </c>
      <c r="Q28">
        <f>RANK(P28,($J28,$M28,$P28,$V28,$AE28,$AH28,$AQ28,$AK28,$AT28,$Y28,$AB28,$S28,$AN28,$G28,$AW28))</f>
        <v>14</v>
      </c>
      <c r="R28" s="17"/>
      <c r="S28" s="8">
        <v>0.76300000000000001</v>
      </c>
      <c r="T28">
        <f>RANK(S28,($J28,$M28,$P28,$V28,$AE28,$AH28,$AQ28,$AK28,$AT28,$Y28,$AB28,$S28,$AN28,$G28,$AW28))</f>
        <v>15</v>
      </c>
      <c r="U28" s="17"/>
      <c r="V28" s="28">
        <v>0.996</v>
      </c>
      <c r="W28">
        <f>RANK(V28,($J28,$M28,$P28,$V28,$AE28,$AH28,$AQ28,$AK28,$AT28,$Y28,$AB28,$S28,$AN28,$G28,$AW28))</f>
        <v>6</v>
      </c>
      <c r="Y28" s="8">
        <v>0.997</v>
      </c>
      <c r="Z28">
        <f>RANK(Y28,($J28,$M28,$P28,$V28,$AE28,$AH28,$AQ28,$AK28,$AT28,$Y28,$AB28,$S28,$AN28,$G28,$AW28))</f>
        <v>4</v>
      </c>
      <c r="AB28" s="8">
        <v>0.997</v>
      </c>
      <c r="AC28">
        <f>RANK(AB28,($J28,$M28,$P28,$V28,$AE28,$AH28,$AQ28,$AK28,$AT28,$Y28,$AB28,$S28,$AN28,$G28,$AW28))</f>
        <v>4</v>
      </c>
      <c r="AE28" s="28">
        <v>0.90778000000000003</v>
      </c>
      <c r="AF28">
        <f>RANK(AE28,($J28,$M28,$P28,$V28,$AE28,$AH28,$AQ28,$AK28,$AT28,$Y28,$AB28,$S28,$AN28,$G28,$AW28))</f>
        <v>11</v>
      </c>
      <c r="AG28" s="10"/>
      <c r="AH28" s="28">
        <v>0.87444</v>
      </c>
      <c r="AI28">
        <f>RANK(AH28,($J28,$M28,$P28,$V28,$AE28,$AH28,$AQ28,$AK28,$AT28,$Y28,$AB28,$S28,$AN28,$G28,$AW28))</f>
        <v>13</v>
      </c>
      <c r="AJ28" s="10"/>
      <c r="AK28" s="28">
        <v>0.98699999999999999</v>
      </c>
      <c r="AL28">
        <f>RANK(AK28,($J28,$M28,$P28,$V28,$AE28,$AH28,$AQ28,$AK28,$AT28,$Y28,$AB28,$S28,$AN28,$G28,$AW28))</f>
        <v>9</v>
      </c>
      <c r="AN28" s="28">
        <f>1-0.007</f>
        <v>0.99299999999999999</v>
      </c>
      <c r="AO28">
        <f>RANK(AN28,($J28,$M28,$P28,$V28,$AE28,$AH28,$AQ28,$AK28,$AT28,$Y28,$AB28,$S28,$AN28,$G28,$AW28))</f>
        <v>7</v>
      </c>
      <c r="AQ28" s="28">
        <v>1</v>
      </c>
      <c r="AR28">
        <f>RANK(AQ28,($J28,$M28,$P28,$V28,$AE28,$AH28,$AQ28,$AK28,$AT28,$Y28,$AB28,$S28,$AN28,$G28,$AW28))</f>
        <v>1</v>
      </c>
      <c r="AS28"/>
      <c r="AT28" s="8">
        <v>1</v>
      </c>
      <c r="AU28">
        <f>RANK(AT28,($J28,$M28,$P28,$V28,$AE28,$AH28,$AQ28,$AK28,$AT28,$Y28,$AB28,$S28,$AN28,$G28,$AW28))</f>
        <v>1</v>
      </c>
      <c r="AV28" s="17"/>
      <c r="AW28" s="32">
        <v>0.99</v>
      </c>
      <c r="AX28">
        <f>RANK(AW28,($J28,$M28,$P28,$V28,$AE28,$AH28,$AQ28,$AK28,$AT28,$Y28,$AB28,$S28,$AN28,$G28,$AW28))</f>
        <v>8</v>
      </c>
      <c r="AZ28" s="21"/>
    </row>
    <row r="29" spans="1:52">
      <c r="A29" t="s">
        <v>31</v>
      </c>
      <c r="B29">
        <v>2</v>
      </c>
      <c r="C29">
        <v>23</v>
      </c>
      <c r="D29">
        <v>861</v>
      </c>
      <c r="E29">
        <v>136</v>
      </c>
      <c r="G29" s="31">
        <v>0.82200000000000006</v>
      </c>
      <c r="H29">
        <f>RANK(G29,($J29,$M29,$P29,$V29,$AE29,$AH29,$AQ29,$AK29,$AT29,$Y29,$AB29,$S29,$AN29,$G29,$AW29))</f>
        <v>8</v>
      </c>
      <c r="J29" s="28">
        <v>0.99419299999999999</v>
      </c>
      <c r="K29">
        <f>RANK(J29,($J29,$M29,$P29,$V29,$AE29,$AH29,$AQ29,$AK29,$AT29,$Y29,$AB29,$S29,$AN29,$G29,$AW29))</f>
        <v>5</v>
      </c>
      <c r="M29" s="28">
        <v>0.99593299999999996</v>
      </c>
      <c r="N29">
        <f>RANK(M29,($J29,$M29,$P29,$V29,$AE29,$AH29,$AQ29,$AK29,$AT29,$Y29,$AB29,$S29,$AN29,$G29,$AW29))</f>
        <v>4</v>
      </c>
      <c r="O29"/>
      <c r="P29" s="28">
        <v>0.79699999999999993</v>
      </c>
      <c r="Q29">
        <f>RANK(P29,($J29,$M29,$P29,$V29,$AE29,$AH29,$AQ29,$AK29,$AT29,$Y29,$AB29,$S29,$AN29,$G29,$AW29))</f>
        <v>9</v>
      </c>
      <c r="R29" s="17"/>
      <c r="S29" s="8">
        <v>0.69</v>
      </c>
      <c r="T29">
        <f>RANK(S29,($J29,$M29,$P29,$V29,$AE29,$AH29,$AQ29,$AK29,$AT29,$Y29,$AB29,$S29,$AN29,$G29,$AW29))</f>
        <v>13</v>
      </c>
      <c r="U29" s="17"/>
      <c r="V29" s="28">
        <v>0.79699999999999993</v>
      </c>
      <c r="W29">
        <f>RANK(V29,($J29,$M29,$P29,$V29,$AE29,$AH29,$AQ29,$AK29,$AT29,$Y29,$AB29,$S29,$AN29,$G29,$AW29))</f>
        <v>9</v>
      </c>
      <c r="Y29" s="8">
        <v>0.74099999999999999</v>
      </c>
      <c r="Z29">
        <f>RANK(Y29,($J29,$M29,$P29,$V29,$AE29,$AH29,$AQ29,$AK29,$AT29,$Y29,$AB29,$S29,$AN29,$G29,$AW29))</f>
        <v>12</v>
      </c>
      <c r="AB29" s="8">
        <v>0.76800000000000002</v>
      </c>
      <c r="AC29">
        <f>RANK(AB29,($J29,$M29,$P29,$V29,$AE29,$AH29,$AQ29,$AK29,$AT29,$Y29,$AB29,$S29,$AN29,$G29,$AW29))</f>
        <v>11</v>
      </c>
      <c r="AE29" s="28">
        <v>0.95469999999999999</v>
      </c>
      <c r="AF29">
        <f>RANK(AE29,($J29,$M29,$P29,$V29,$AE29,$AH29,$AQ29,$AK29,$AT29,$Y29,$AB29,$S29,$AN29,$G29,$AW29))</f>
        <v>6</v>
      </c>
      <c r="AG29" s="10"/>
      <c r="AH29" s="28">
        <v>0.59233000000000002</v>
      </c>
      <c r="AI29">
        <f>RANK(AH29,($J29,$M29,$P29,$V29,$AE29,$AH29,$AQ29,$AK29,$AT29,$Y29,$AB29,$S29,$AN29,$G29,$AW29))</f>
        <v>14</v>
      </c>
      <c r="AJ29" s="10"/>
      <c r="AK29" s="21"/>
      <c r="AN29" s="28">
        <f>1-0.003</f>
        <v>0.997</v>
      </c>
      <c r="AO29">
        <f>RANK(AN29,($J29,$M29,$P29,$V29,$AE29,$AH29,$AQ29,$AK29,$AT29,$Y29,$AB29,$S29,$AN29,$G29,$AW29))</f>
        <v>3</v>
      </c>
      <c r="AQ29" s="28">
        <v>1</v>
      </c>
      <c r="AR29">
        <f>RANK(AQ29,($J29,$M29,$P29,$V29,$AE29,$AH29,$AQ29,$AK29,$AT29,$Y29,$AB29,$S29,$AN29,$G29,$AW29))</f>
        <v>1</v>
      </c>
      <c r="AS29"/>
      <c r="AT29" s="8">
        <v>1</v>
      </c>
      <c r="AU29">
        <f>RANK(AT29,($J29,$M29,$P29,$V29,$AE29,$AH29,$AQ29,$AK29,$AT29,$Y29,$AB29,$S29,$AN29,$G29,$AW29))</f>
        <v>1</v>
      </c>
      <c r="AV29" s="17"/>
      <c r="AW29" s="32">
        <v>0.94499999999999995</v>
      </c>
      <c r="AX29">
        <f>RANK(AW29,($J29,$M29,$P29,$V29,$AE29,$AH29,$AQ29,$AK29,$AT29,$Y29,$AB29,$S29,$AN29,$G29,$AW29))</f>
        <v>7</v>
      </c>
      <c r="AZ29" s="21"/>
    </row>
    <row r="30" spans="1:52">
      <c r="A30" t="s">
        <v>32</v>
      </c>
      <c r="B30">
        <v>2</v>
      </c>
      <c r="C30">
        <v>23</v>
      </c>
      <c r="D30">
        <v>1139</v>
      </c>
      <c r="E30">
        <v>82</v>
      </c>
      <c r="G30" s="31">
        <v>0.93300000000000005</v>
      </c>
      <c r="H30">
        <f>RANK(G30,($J30,$M30,$P30,$V30,$AE30,$AH30,$AQ30,$AK30,$AT30,$Y30,$AB30,$S30,$AN30,$G30,$AW30))</f>
        <v>5</v>
      </c>
      <c r="J30" s="28">
        <v>0.85601400000000005</v>
      </c>
      <c r="K30">
        <f>RANK(J30,($J30,$M30,$P30,$V30,$AE30,$AH30,$AQ30,$AK30,$AT30,$Y30,$AB30,$S30,$AN30,$G30,$AW30))</f>
        <v>11</v>
      </c>
      <c r="M30" s="28">
        <v>0.90974900000000003</v>
      </c>
      <c r="N30">
        <f>RANK(M30,($J30,$M30,$P30,$V30,$AE30,$AH30,$AQ30,$AK30,$AT30,$Y30,$AB30,$S30,$AN30,$G30,$AW30))</f>
        <v>7</v>
      </c>
      <c r="O30"/>
      <c r="P30" s="28">
        <v>0.747</v>
      </c>
      <c r="Q30">
        <f>RANK(P30,($J30,$M30,$P30,$V30,$AE30,$AH30,$AQ30,$AK30,$AT30,$Y30,$AB30,$S30,$AN30,$G30,$AW30))</f>
        <v>12</v>
      </c>
      <c r="R30" s="17"/>
      <c r="S30" s="8">
        <v>0.55499999999999905</v>
      </c>
      <c r="T30">
        <f>RANK(S30,($J30,$M30,$P30,$V30,$AE30,$AH30,$AQ30,$AK30,$AT30,$Y30,$AB30,$S30,$AN30,$G30,$AW30))</f>
        <v>14</v>
      </c>
      <c r="U30" s="17"/>
      <c r="V30" s="28">
        <v>0.86799999999999999</v>
      </c>
      <c r="W30">
        <f>RANK(V30,($J30,$M30,$P30,$V30,$AE30,$AH30,$AQ30,$AK30,$AT30,$Y30,$AB30,$S30,$AN30,$G30,$AW30))</f>
        <v>10</v>
      </c>
      <c r="Y30" s="8">
        <v>0.89600000000000002</v>
      </c>
      <c r="Z30">
        <f>RANK(Y30,($J30,$M30,$P30,$V30,$AE30,$AH30,$AQ30,$AK30,$AT30,$Y30,$AB30,$S30,$AN30,$G30,$AW30))</f>
        <v>9</v>
      </c>
      <c r="AB30" s="8">
        <v>0.90400000000000003</v>
      </c>
      <c r="AC30">
        <f>RANK(AB30,($J30,$M30,$P30,$V30,$AE30,$AH30,$AQ30,$AK30,$AT30,$Y30,$AB30,$S30,$AN30,$G30,$AW30))</f>
        <v>8</v>
      </c>
      <c r="AE30" s="28">
        <v>0.91835</v>
      </c>
      <c r="AF30">
        <f>RANK(AE30,($J30,$M30,$P30,$V30,$AE30,$AH30,$AQ30,$AK30,$AT30,$Y30,$AB30,$S30,$AN30,$G30,$AW30))</f>
        <v>6</v>
      </c>
      <c r="AG30" s="10"/>
      <c r="AH30" s="28">
        <v>0.74626999999999999</v>
      </c>
      <c r="AI30">
        <f>RANK(AH30,($J30,$M30,$P30,$V30,$AE30,$AH30,$AQ30,$AK30,$AT30,$Y30,$AB30,$S30,$AN30,$G30,$AW30))</f>
        <v>13</v>
      </c>
      <c r="AJ30" s="10"/>
      <c r="AK30" s="21"/>
      <c r="AN30" s="28">
        <f>1-0.011</f>
        <v>0.98899999999999999</v>
      </c>
      <c r="AO30">
        <f>RANK(AN30,($J30,$M30,$P30,$V30,$AE30,$AH30,$AQ30,$AK30,$AT30,$Y30,$AB30,$S30,$AN30,$G30,$AW30))</f>
        <v>2</v>
      </c>
      <c r="AQ30" s="28">
        <v>0.98399999999999999</v>
      </c>
      <c r="AR30">
        <f>RANK(AQ30,($J30,$M30,$P30,$V30,$AE30,$AH30,$AQ30,$AK30,$AT30,$Y30,$AB30,$S30,$AN30,$G30,$AW30))</f>
        <v>3</v>
      </c>
      <c r="AS30"/>
      <c r="AT30" s="8">
        <v>0.997</v>
      </c>
      <c r="AU30">
        <f>RANK(AT30,($J30,$M30,$P30,$V30,$AE30,$AH30,$AQ30,$AK30,$AT30,$Y30,$AB30,$S30,$AN30,$G30,$AW30))</f>
        <v>1</v>
      </c>
      <c r="AV30" s="17"/>
      <c r="AW30" s="32">
        <v>0.95199999999999996</v>
      </c>
      <c r="AX30">
        <f>RANK(AW30,($J30,$M30,$P30,$V30,$AE30,$AH30,$AQ30,$AK30,$AT30,$Y30,$AB30,$S30,$AN30,$G30,$AW30))</f>
        <v>4</v>
      </c>
      <c r="AZ30" s="21"/>
    </row>
    <row r="31" spans="1:52">
      <c r="A31" t="s">
        <v>33</v>
      </c>
      <c r="B31">
        <v>2</v>
      </c>
      <c r="C31">
        <v>27</v>
      </c>
      <c r="D31">
        <v>953</v>
      </c>
      <c r="E31">
        <v>65</v>
      </c>
      <c r="G31" s="31">
        <v>0.876</v>
      </c>
      <c r="H31">
        <f>RANK(G31,($J31,$M31,$P31,$V31,$AE31,$AH31,$AQ31,$AK31,$AT31,$Y31,$AB31,$S31,$AN31,$G31,$AW31))</f>
        <v>4</v>
      </c>
      <c r="J31" s="28">
        <v>0.84575</v>
      </c>
      <c r="K31">
        <f>RANK(J31,($J31,$M31,$P31,$V31,$AE31,$AH31,$AQ31,$AK31,$AT31,$Y31,$AB31,$S31,$AN31,$G31,$AW31))</f>
        <v>8</v>
      </c>
      <c r="M31" s="28">
        <v>0.78520800000000013</v>
      </c>
      <c r="N31">
        <f>RANK(M31,($J31,$M31,$P31,$V31,$AE31,$AH31,$AQ31,$AK31,$AT31,$Y31,$AB31,$S31,$AN31,$G31,$AW31))</f>
        <v>13</v>
      </c>
      <c r="O31"/>
      <c r="P31" s="28">
        <v>0.85899999999999999</v>
      </c>
      <c r="Q31">
        <f>RANK(P31,($J31,$M31,$P31,$V31,$AE31,$AH31,$AQ31,$AK31,$AT31,$Y31,$AB31,$S31,$AN31,$G31,$AW31))</f>
        <v>6</v>
      </c>
      <c r="R31" s="17"/>
      <c r="S31" s="8">
        <v>0.79300000000000004</v>
      </c>
      <c r="T31">
        <f>RANK(S31,($J31,$M31,$P31,$V31,$AE31,$AH31,$AQ31,$AK31,$AT31,$Y31,$AB31,$S31,$AN31,$G31,$AW31))</f>
        <v>12</v>
      </c>
      <c r="U31" s="17"/>
      <c r="V31" s="28">
        <v>0.85899999999999999</v>
      </c>
      <c r="W31">
        <f>RANK(V31,($J31,$M31,$P31,$V31,$AE31,$AH31,$AQ31,$AK31,$AT31,$Y31,$AB31,$S31,$AN31,$G31,$AW31))</f>
        <v>6</v>
      </c>
      <c r="Y31" s="8">
        <v>0.83199999999999996</v>
      </c>
      <c r="Z31">
        <f>RANK(Y31,($J31,$M31,$P31,$V31,$AE31,$AH31,$AQ31,$AK31,$AT31,$Y31,$AB31,$S31,$AN31,$G31,$AW31))</f>
        <v>9</v>
      </c>
      <c r="AB31" s="8">
        <v>0.83099999999999996</v>
      </c>
      <c r="AC31">
        <f>RANK(AB31,($J31,$M31,$P31,$V31,$AE31,$AH31,$AQ31,$AK31,$AT31,$Y31,$AB31,$S31,$AN31,$G31,$AW31))</f>
        <v>10</v>
      </c>
      <c r="AE31" s="28">
        <v>0.82057000000000002</v>
      </c>
      <c r="AF31">
        <f>RANK(AE31,($J31,$M31,$P31,$V31,$AE31,$AH31,$AQ31,$AK31,$AT31,$Y31,$AB31,$S31,$AN31,$G31,$AW31))</f>
        <v>11</v>
      </c>
      <c r="AG31" s="10"/>
      <c r="AH31" s="28">
        <v>0.77229999999999999</v>
      </c>
      <c r="AI31">
        <f>RANK(AH31,($J31,$M31,$P31,$V31,$AE31,$AH31,$AQ31,$AK31,$AT31,$Y31,$AB31,$S31,$AN31,$G31,$AW31))</f>
        <v>14</v>
      </c>
      <c r="AJ31" s="10"/>
      <c r="AK31" s="21"/>
      <c r="AN31" s="8">
        <f>1-0.126</f>
        <v>0.874</v>
      </c>
      <c r="AO31">
        <f>RANK(AN31,($J31,$M31,$P31,$V31,$AE31,$AH31,$AQ31,$AK31,$AT31,$Y31,$AB31,$S31,$AN31,$G31,$AW31))</f>
        <v>5</v>
      </c>
      <c r="AQ31" s="28">
        <v>0.90200000000000002</v>
      </c>
      <c r="AR31">
        <f>RANK(AQ31,($J31,$M31,$P31,$V31,$AE31,$AH31,$AQ31,$AK31,$AT31,$Y31,$AB31,$S31,$AN31,$G31,$AW31))</f>
        <v>2</v>
      </c>
      <c r="AS31"/>
      <c r="AT31" s="8">
        <v>0.879</v>
      </c>
      <c r="AU31">
        <f>RANK(AT31,($J31,$M31,$P31,$V31,$AE31,$AH31,$AQ31,$AK31,$AT31,$Y31,$AB31,$S31,$AN31,$G31,$AW31))</f>
        <v>3</v>
      </c>
      <c r="AV31" s="17"/>
      <c r="AW31" s="32">
        <v>0.93400000000000005</v>
      </c>
      <c r="AX31">
        <f>RANK(AW31,($J31,$M31,$P31,$V31,$AE31,$AH31,$AQ31,$AK31,$AT31,$Y31,$AB31,$S31,$AN31,$G31,$AW31))</f>
        <v>1</v>
      </c>
      <c r="AZ31" s="10"/>
    </row>
    <row r="32" spans="1:52">
      <c r="A32" t="s">
        <v>34</v>
      </c>
      <c r="B32">
        <v>2</v>
      </c>
      <c r="C32">
        <v>20</v>
      </c>
      <c r="D32">
        <v>1252</v>
      </c>
      <c r="E32">
        <v>84</v>
      </c>
      <c r="G32" s="31">
        <v>0.88600000000000001</v>
      </c>
      <c r="H32">
        <f>RANK(G32,($J32,$M32,$P32,$V32,$AE32,$AH32,$AQ32,$AK32,$AT32,$Y32,$AB32,$S32,$AN32,$G32,$AW32))</f>
        <v>4</v>
      </c>
      <c r="J32" s="28">
        <v>0.83226800000000001</v>
      </c>
      <c r="K32">
        <f>RANK(J32,($J32,$M32,$P32,$V32,$AE32,$AH32,$AQ32,$AK32,$AT32,$Y32,$AB32,$S32,$AN32,$G32,$AW32))</f>
        <v>13</v>
      </c>
      <c r="M32" s="28">
        <v>0.78274999999999995</v>
      </c>
      <c r="N32">
        <f>RANK(M32,($J32,$M32,$P32,$V32,$AE32,$AH32,$AQ32,$AK32,$AT32,$Y32,$AB32,$S32,$AN32,$G32,$AW32))</f>
        <v>14</v>
      </c>
      <c r="O32"/>
      <c r="P32" s="28">
        <v>0.879</v>
      </c>
      <c r="Q32">
        <f>RANK(P32,($J32,$M32,$P32,$V32,$AE32,$AH32,$AQ32,$AK32,$AT32,$Y32,$AB32,$S32,$AN32,$G32,$AW32))</f>
        <v>7</v>
      </c>
      <c r="R32" s="17"/>
      <c r="S32" s="8">
        <v>0.86099999999999999</v>
      </c>
      <c r="T32">
        <f>RANK(S32,($J32,$M32,$P32,$V32,$AE32,$AH32,$AQ32,$AK32,$AT32,$Y32,$AB32,$S32,$AN32,$G32,$AW32))</f>
        <v>10</v>
      </c>
      <c r="U32" s="17"/>
      <c r="V32" s="28">
        <v>0.86599999999999999</v>
      </c>
      <c r="W32">
        <f>RANK(V32,($J32,$M32,$P32,$V32,$AE32,$AH32,$AQ32,$AK32,$AT32,$Y32,$AB32,$S32,$AN32,$G32,$AW32))</f>
        <v>9</v>
      </c>
      <c r="Y32" s="8">
        <v>0.83299999999999996</v>
      </c>
      <c r="Z32">
        <f>RANK(Y32,($J32,$M32,$P32,$V32,$AE32,$AH32,$AQ32,$AK32,$AT32,$Y32,$AB32,$S32,$AN32,$G32,$AW32))</f>
        <v>12</v>
      </c>
      <c r="AB32" s="8">
        <v>0.83499999999999996</v>
      </c>
      <c r="AC32">
        <f>RANK(AB32,($J32,$M32,$P32,$V32,$AE32,$AH32,$AQ32,$AK32,$AT32,$Y32,$AB32,$S32,$AN32,$G32,$AW32))</f>
        <v>11</v>
      </c>
      <c r="AE32" s="28">
        <v>0.877</v>
      </c>
      <c r="AF32">
        <f>RANK(AE32,($J32,$M32,$P32,$V32,$AE32,$AH32,$AQ32,$AK32,$AT32,$Y32,$AB32,$S32,$AN32,$G32,$AW32))</f>
        <v>8</v>
      </c>
      <c r="AG32" s="10"/>
      <c r="AH32" s="28">
        <v>0.88099000000000005</v>
      </c>
      <c r="AI32">
        <f>RANK(AH32,($J32,$M32,$P32,$V32,$AE32,$AH32,$AQ32,$AK32,$AT32,$Y32,$AB32,$S32,$AN32,$G32,$AW32))</f>
        <v>6</v>
      </c>
      <c r="AJ32" s="10"/>
      <c r="AK32" s="21"/>
      <c r="AN32" s="28">
        <f>1-0.117</f>
        <v>0.88300000000000001</v>
      </c>
      <c r="AO32">
        <f>RANK(AN32,($J32,$M32,$P32,$V32,$AE32,$AH32,$AQ32,$AK32,$AT32,$Y32,$AB32,$S32,$AN32,$G32,$AW32))</f>
        <v>5</v>
      </c>
      <c r="AQ32" s="28">
        <v>0.92700000000000005</v>
      </c>
      <c r="AR32">
        <f>RANK(AQ32,($J32,$M32,$P32,$V32,$AE32,$AH32,$AQ32,$AK32,$AT32,$Y32,$AB32,$S32,$AN32,$G32,$AW32))</f>
        <v>1</v>
      </c>
      <c r="AS32"/>
      <c r="AT32" s="8">
        <v>0.90800000000000003</v>
      </c>
      <c r="AU32">
        <f>RANK(AT32,($J32,$M32,$P32,$V32,$AE32,$AH32,$AQ32,$AK32,$AT32,$Y32,$AB32,$S32,$AN32,$G32,$AW32))</f>
        <v>2</v>
      </c>
      <c r="AV32" s="17"/>
      <c r="AW32" s="32">
        <v>0.88700000000000001</v>
      </c>
      <c r="AX32">
        <f>RANK(AW32,($J32,$M32,$P32,$V32,$AE32,$AH32,$AQ32,$AK32,$AT32,$Y32,$AB32,$S32,$AN32,$G32,$AW32))</f>
        <v>3</v>
      </c>
      <c r="AZ32" s="21"/>
    </row>
    <row r="33" spans="1:54">
      <c r="A33" t="s">
        <v>35</v>
      </c>
      <c r="B33">
        <v>2</v>
      </c>
      <c r="C33">
        <v>67</v>
      </c>
      <c r="D33">
        <v>1029</v>
      </c>
      <c r="E33">
        <v>24</v>
      </c>
      <c r="G33" s="31">
        <v>0.96099999999999997</v>
      </c>
      <c r="H33">
        <f>RANK(G33,($J33,$M33,$P33,$V33,$AE33,$AH33,$AQ33,$AK33,$AT33,$Y33,$AB33,$S33,$AN33,$G33,$AW33))</f>
        <v>2</v>
      </c>
      <c r="J33" s="28">
        <v>0.93586000000000003</v>
      </c>
      <c r="K33">
        <f>RANK(J33,($J33,$M33,$P33,$V33,$AE33,$AH33,$AQ33,$AK33,$AT33,$Y33,$AB33,$S33,$AN33,$G33,$AW33))</f>
        <v>9</v>
      </c>
      <c r="M33" s="28">
        <v>0.90505300000000011</v>
      </c>
      <c r="N33">
        <f>RANK(M33,($J33,$M33,$P33,$V33,$AE33,$AH33,$AQ33,$AK33,$AT33,$Y33,$AB33,$S33,$AN33,$G33,$AW33))</f>
        <v>13</v>
      </c>
      <c r="O33"/>
      <c r="P33" s="28">
        <v>0.95499999999999996</v>
      </c>
      <c r="Q33">
        <f>RANK(P33,($J33,$M33,$P33,$V33,$AE33,$AH33,$AQ33,$AK33,$AT33,$Y33,$AB33,$S33,$AN33,$G33,$AW33))</f>
        <v>4</v>
      </c>
      <c r="R33" s="17"/>
      <c r="S33" s="8">
        <v>0.91800000000000004</v>
      </c>
      <c r="T33">
        <f>RANK(S33,($J33,$M33,$P33,$V33,$AE33,$AH33,$AQ33,$AK33,$AT33,$Y33,$AB33,$S33,$AN33,$G33,$AW33))</f>
        <v>11</v>
      </c>
      <c r="U33" s="17"/>
      <c r="V33" s="28">
        <v>0.95499999999999996</v>
      </c>
      <c r="W33">
        <f>RANK(V33,($J33,$M33,$P33,$V33,$AE33,$AH33,$AQ33,$AK33,$AT33,$Y33,$AB33,$S33,$AN33,$G33,$AW33))</f>
        <v>4</v>
      </c>
      <c r="Y33" s="8">
        <v>0.92999999999999905</v>
      </c>
      <c r="Z33">
        <f>RANK(Y33,($J33,$M33,$P33,$V33,$AE33,$AH33,$AQ33,$AK33,$AT33,$Y33,$AB33,$S33,$AN33,$G33,$AW33))</f>
        <v>10</v>
      </c>
      <c r="AB33" s="8">
        <v>0.95199999999999996</v>
      </c>
      <c r="AC33">
        <f>RANK(AB33,($J33,$M33,$P33,$V33,$AE33,$AH33,$AQ33,$AK33,$AT33,$Y33,$AB33,$S33,$AN33,$G33,$AW33))</f>
        <v>6</v>
      </c>
      <c r="AE33" s="28">
        <v>0.96016000000000001</v>
      </c>
      <c r="AF33">
        <f>RANK(AE33,($J33,$M33,$P33,$V33,$AE33,$AH33,$AQ33,$AK33,$AT33,$Y33,$AB33,$S33,$AN33,$G33,$AW33))</f>
        <v>3</v>
      </c>
      <c r="AG33" s="10"/>
      <c r="AH33" s="28">
        <v>0.96599000000000002</v>
      </c>
      <c r="AI33">
        <f>RANK(AH33,($J33,$M33,$P33,$V33,$AE33,$AH33,$AQ33,$AK33,$AT33,$Y33,$AB33,$S33,$AN33,$G33,$AW33))</f>
        <v>1</v>
      </c>
      <c r="AJ33" s="10"/>
      <c r="AK33" s="21"/>
      <c r="AN33" s="28">
        <f>1-0.089</f>
        <v>0.91100000000000003</v>
      </c>
      <c r="AO33">
        <f>RANK(AN33,($J33,$M33,$P33,$V33,$AE33,$AH33,$AQ33,$AK33,$AT33,$Y33,$AB33,$S33,$AN33,$G33,$AW33))</f>
        <v>12</v>
      </c>
      <c r="AQ33" s="28">
        <v>0.94699999999999995</v>
      </c>
      <c r="AR33">
        <f>RANK(AQ33,($J33,$M33,$P33,$V33,$AE33,$AH33,$AQ33,$AK33,$AT33,$Y33,$AB33,$S33,$AN33,$G33,$AW33))</f>
        <v>7</v>
      </c>
      <c r="AS33"/>
      <c r="AT33" s="8">
        <v>0.89700000000000002</v>
      </c>
      <c r="AU33">
        <f>RANK(AT33,($J33,$M33,$P33,$V33,$AE33,$AH33,$AQ33,$AK33,$AT33,$Y33,$AB33,$S33,$AN33,$G33,$AW33))</f>
        <v>14</v>
      </c>
      <c r="AV33" s="17"/>
      <c r="AW33" s="32">
        <v>0.94699999999999995</v>
      </c>
      <c r="AX33">
        <f>RANK(AW33,($J33,$M33,$P33,$V33,$AE33,$AH33,$AQ33,$AK33,$AT33,$Y33,$AB33,$S33,$AN33,$G33,$AW33))</f>
        <v>7</v>
      </c>
      <c r="AZ33" s="21"/>
    </row>
    <row r="34" spans="1:54">
      <c r="A34" t="s">
        <v>36</v>
      </c>
      <c r="B34">
        <v>2</v>
      </c>
      <c r="C34" s="5">
        <v>20</v>
      </c>
      <c r="D34" s="5">
        <v>601</v>
      </c>
      <c r="E34" s="5">
        <v>70</v>
      </c>
      <c r="G34" s="31">
        <v>0.70700000000000007</v>
      </c>
      <c r="H34">
        <f>RANK(G34,($J34,$M34,$P34,$V34,$AE34,$AH34,$AQ34,$AK34,$AT34,$Y34,$AB34,$S34,$AN34,$G34,$AW34))</f>
        <v>7</v>
      </c>
      <c r="J34" s="27">
        <v>0.86023300000000003</v>
      </c>
      <c r="K34">
        <f>RANK(J34,($J34,$M34,$P34,$V34,$AE34,$AH34,$AQ34,$AK34,$AT34,$Y34,$AB34,$S34,$AN34,$G34,$AW34))</f>
        <v>1</v>
      </c>
      <c r="M34" s="27">
        <v>0.68552000000000002</v>
      </c>
      <c r="N34">
        <f>RANK(M34,($J34,$M34,$P34,$V34,$AE34,$AH34,$AQ34,$AK34,$AT34,$Y34,$AB34,$S34,$AN34,$G34,$AW34))</f>
        <v>13</v>
      </c>
      <c r="O34"/>
      <c r="P34" s="27">
        <v>0.69500000000000006</v>
      </c>
      <c r="Q34">
        <f>RANK(P34,($J34,$M34,$P34,$V34,$AE34,$AH34,$AQ34,$AK34,$AT34,$Y34,$AB34,$S34,$AN34,$G34,$AW34))</f>
        <v>10</v>
      </c>
      <c r="R34" s="17"/>
      <c r="S34" s="8">
        <v>0.81200000000000006</v>
      </c>
      <c r="T34">
        <f>RANK(S34,($J34,$M34,$P34,$V34,$AE34,$AH34,$AQ34,$AK34,$AT34,$Y34,$AB34,$S34,$AN34,$G34,$AW34))</f>
        <v>2</v>
      </c>
      <c r="U34" s="17"/>
      <c r="V34" s="28">
        <v>0.69500000000000006</v>
      </c>
      <c r="W34">
        <f>RANK(V34,($J34,$M34,$P34,$V34,$AE34,$AH34,$AQ34,$AK34,$AT34,$Y34,$AB34,$S34,$AN34,$G34,$AW34))</f>
        <v>10</v>
      </c>
      <c r="Y34" s="8">
        <v>0.74399999999999999</v>
      </c>
      <c r="Z34">
        <f>RANK(Y34,($J34,$M34,$P34,$V34,$AE34,$AH34,$AQ34,$AK34,$AT34,$Y34,$AB34,$S34,$AN34,$G34,$AW34))</f>
        <v>5</v>
      </c>
      <c r="AB34" s="8">
        <v>0.72499999999999998</v>
      </c>
      <c r="AC34">
        <f>RANK(AB34,($J34,$M34,$P34,$V34,$AE34,$AH34,$AQ34,$AK34,$AT34,$Y34,$AB34,$S34,$AN34,$G34,$AW34))</f>
        <v>6</v>
      </c>
      <c r="AE34" s="28">
        <v>0.75541000000000003</v>
      </c>
      <c r="AF34">
        <f>RANK(AE34,($J34,$M34,$P34,$V34,$AE34,$AH34,$AQ34,$AK34,$AT34,$Y34,$AB34,$S34,$AN34,$G34,$AW34))</f>
        <v>4</v>
      </c>
      <c r="AG34" s="10"/>
      <c r="AH34" s="28">
        <v>0.69550999999999996</v>
      </c>
      <c r="AI34">
        <f>RANK(AH34,($J34,$M34,$P34,$V34,$AE34,$AH34,$AQ34,$AK34,$AT34,$Y34,$AB34,$S34,$AN34,$G34,$AW34))</f>
        <v>9</v>
      </c>
      <c r="AJ34" s="10"/>
      <c r="AK34" s="20"/>
      <c r="AN34" s="28">
        <f>1-0.306</f>
        <v>0.69399999999999995</v>
      </c>
      <c r="AO34">
        <f>RANK(AN34,($J34,$M34,$P34,$V34,$AE34,$AH34,$AQ34,$AK34,$AT34,$Y34,$AB34,$S34,$AN34,$G34,$AW34))</f>
        <v>12</v>
      </c>
      <c r="AQ34" s="28">
        <v>0.67900000000000005</v>
      </c>
      <c r="AR34">
        <f>RANK(AQ34,($J34,$M34,$P34,$V34,$AE34,$AH34,$AQ34,$AK34,$AT34,$Y34,$AB34,$S34,$AN34,$G34,$AW34))</f>
        <v>14</v>
      </c>
      <c r="AS34"/>
      <c r="AT34" s="8">
        <v>0.70399999999999996</v>
      </c>
      <c r="AU34">
        <f>RANK(AT34,($J34,$M34,$P34,$V34,$AE34,$AH34,$AQ34,$AK34,$AT34,$Y34,$AB34,$S34,$AN34,$G34,$AW34))</f>
        <v>8</v>
      </c>
      <c r="AV34" s="17"/>
      <c r="AW34" s="32">
        <v>0.76200000000000001</v>
      </c>
      <c r="AX34">
        <f>RANK(AW34,($J34,$M34,$P34,$V34,$AE34,$AH34,$AQ34,$AK34,$AT34,$Y34,$AB34,$S34,$AN34,$G34,$AW34))</f>
        <v>3</v>
      </c>
      <c r="AZ34" s="21"/>
    </row>
    <row r="35" spans="1:54">
      <c r="A35" t="s">
        <v>56</v>
      </c>
      <c r="B35">
        <v>5</v>
      </c>
      <c r="C35" s="5">
        <v>155</v>
      </c>
      <c r="D35" s="5">
        <v>308</v>
      </c>
      <c r="E35" s="5">
        <v>1092</v>
      </c>
      <c r="G35" s="8">
        <v>0.415584415584415</v>
      </c>
      <c r="H35">
        <f>RANK(G35,($J35,$M35,$P35,$V35,$AE35,$AH35,$AQ35,$AK35,$AT35,$Y35,$AB35,$S35,$AN35,$G35,$AW35))</f>
        <v>7</v>
      </c>
      <c r="M35" s="31">
        <v>0.38441700000000006</v>
      </c>
      <c r="N35">
        <f>RANK(M35,($J35,$M35,$P35,$V35,$AE35,$AH35,$AQ35,$AK35,$AT35,$Y35,$AB35,$S35,$AN35,$G35,$AW35))</f>
        <v>12</v>
      </c>
      <c r="P35" s="8">
        <v>0.37</v>
      </c>
      <c r="Q35">
        <f>RANK(P35,($J35,$M35,$P35,$V35,$AE35,$AH35,$AQ35,$AK35,$AT35,$Y35,$AB35,$S35,$AN35,$G35,$AW35))</f>
        <v>13</v>
      </c>
      <c r="R35" s="9"/>
      <c r="S35" s="8">
        <v>0.39300000000000002</v>
      </c>
      <c r="T35">
        <f>RANK(S35,($J35,$M35,$P35,$V35,$AE35,$AH35,$AQ35,$AK35,$AT35,$Y35,$AB35,$S35,$AN35,$G35,$AW35))</f>
        <v>9</v>
      </c>
      <c r="U35" s="9"/>
      <c r="V35" s="33">
        <v>0.41199999999999998</v>
      </c>
      <c r="W35">
        <f>RANK(V35,($J35,$M35,$P35,$V35,$AE35,$AH35,$AQ35,$AK35,$AT35,$Y35,$AB35,$S35,$AN35,$G35,$AW35))</f>
        <v>8</v>
      </c>
      <c r="Y35" s="8">
        <v>0.39</v>
      </c>
      <c r="Z35">
        <f>RANK(Y35,($J35,$M35,$P35,$V35,$AE35,$AH35,$AQ35,$AK35,$AT35,$Y35,$AB35,$S35,$AN35,$G35,$AW35))</f>
        <v>11</v>
      </c>
      <c r="AB35" s="8">
        <v>0.42499999999999999</v>
      </c>
      <c r="AC35">
        <f>RANK(AB35,($J35,$M35,$P35,$V35,$AE35,$AH35,$AQ35,$AK35,$AT35,$Y35,$AB35,$S35,$AN35,$G35,$AW35))</f>
        <v>6</v>
      </c>
      <c r="AE35" s="8">
        <v>0.45455000000000001</v>
      </c>
      <c r="AF35">
        <f>RANK(AE35,($J35,$M35,$P35,$V35,$AE35,$AH35,$AQ35,$AK35,$AT35,$Y35,$AB35,$S35,$AN35,$G35,$AW35))</f>
        <v>2</v>
      </c>
      <c r="AH35" s="33">
        <v>0.43830999999999998</v>
      </c>
      <c r="AI35">
        <f>RANK(AH35,($J35,$M35,$P35,$V35,$AE35,$AH35,$AQ35,$AK35,$AT35,$Y35,$AB35,$S35,$AN35,$G35,$AW35))</f>
        <v>3</v>
      </c>
      <c r="AK35" s="7"/>
      <c r="AL35" s="5"/>
      <c r="AM35" s="5"/>
      <c r="AN35" s="34">
        <f>1-0.575</f>
        <v>0.42500000000000004</v>
      </c>
      <c r="AO35">
        <f>RANK(AN35,($J35,$M35,$P35,$V35,$AE35,$AH35,$AQ35,$AK35,$AT35,$Y35,$AB35,$S35,$AN35,$G35,$AW35))</f>
        <v>5</v>
      </c>
      <c r="AQ35" s="5">
        <v>0.46400000000000002</v>
      </c>
      <c r="AR35">
        <f>RANK(AQ35,($J35,$M35,$P35,$V35,$AE35,$AH35,$AQ35,$AK35,$AT35,$Y35,$AB35,$S35,$AN35,$G35,$AW35))</f>
        <v>1</v>
      </c>
      <c r="AS35" s="25"/>
      <c r="AT35" s="31">
        <v>0.42899999999999999</v>
      </c>
      <c r="AU35">
        <f>RANK(AT35,($J35,$M35,$P35,$V35,$AE35,$AH35,$AQ35,$AK35,$AT35,$Y35,$AB35,$S35,$AN35,$G35,$AW35))</f>
        <v>4</v>
      </c>
      <c r="AV35" s="10"/>
      <c r="AW35" s="35">
        <v>0.39300000000000002</v>
      </c>
      <c r="AX35">
        <f>RANK(AW35,($J35,$M35,$P35,$V35,$AE35,$AH35,$AQ35,$AK35,$AT35,$Y35,$AB35,$S35,$AN35,$G35,$AW35))</f>
        <v>9</v>
      </c>
      <c r="AY35" s="12"/>
      <c r="AZ35" s="22"/>
      <c r="BA35" s="12"/>
      <c r="BB35" s="12"/>
    </row>
    <row r="36" spans="1:54">
      <c r="A36" t="s">
        <v>57</v>
      </c>
      <c r="B36">
        <v>7</v>
      </c>
      <c r="C36" s="5">
        <v>100</v>
      </c>
      <c r="D36" s="5">
        <v>550</v>
      </c>
      <c r="E36" s="5">
        <v>1882</v>
      </c>
      <c r="G36" s="8">
        <v>0.43272727272727202</v>
      </c>
      <c r="H36">
        <f>RANK(G36,($J36,$M36,$P36,$V36,$AE36,$AH36,$AQ36,$AK36,$AT36,$Y36,$AB36,$S36,$AN36,$G36,$AW36))</f>
        <v>2</v>
      </c>
      <c r="M36" s="31">
        <v>0.25908999999999999</v>
      </c>
      <c r="N36">
        <f>RANK(M36,($J36,$M36,$P36,$V36,$AE36,$AH36,$AQ36,$AK36,$AT36,$Y36,$AB36,$S36,$AN36,$G36,$AW36))</f>
        <v>12</v>
      </c>
      <c r="P36" s="8">
        <v>0.34200000000000003</v>
      </c>
      <c r="Q36">
        <f>RANK(P36,($J36,$M36,$P36,$V36,$AE36,$AH36,$AQ36,$AK36,$AT36,$Y36,$AB36,$S36,$AN36,$G36,$AW36))</f>
        <v>9</v>
      </c>
      <c r="R36" s="9"/>
      <c r="S36" s="8">
        <v>0.193</v>
      </c>
      <c r="T36">
        <f>RANK(S36,($J36,$M36,$P36,$V36,$AE36,$AH36,$AQ36,$AK36,$AT36,$Y36,$AB36,$S36,$AN36,$G36,$AW36))</f>
        <v>13</v>
      </c>
      <c r="U36" s="9"/>
      <c r="V36" s="33">
        <v>0.38700000000000001</v>
      </c>
      <c r="W36">
        <f>RANK(V36,($J36,$M36,$P36,$V36,$AE36,$AH36,$AQ36,$AK36,$AT36,$Y36,$AB36,$S36,$AN36,$G36,$AW36))</f>
        <v>4</v>
      </c>
      <c r="Y36" s="8">
        <v>0.38</v>
      </c>
      <c r="Z36">
        <f>RANK(Y36,($J36,$M36,$P36,$V36,$AE36,$AH36,$AQ36,$AK36,$AT36,$Y36,$AB36,$S36,$AN36,$G36,$AW36))</f>
        <v>6</v>
      </c>
      <c r="AB36" s="8">
        <v>0.38500000000000001</v>
      </c>
      <c r="AC36">
        <f>RANK(AB36,($J36,$M36,$P36,$V36,$AE36,$AH36,$AQ36,$AK36,$AT36,$Y36,$AB36,$S36,$AN36,$G36,$AW36))</f>
        <v>5</v>
      </c>
      <c r="AE36" s="8">
        <v>0.32363999999999998</v>
      </c>
      <c r="AF36">
        <f>RANK(AE36,($J36,$M36,$P36,$V36,$AE36,$AH36,$AQ36,$AK36,$AT36,$Y36,$AB36,$S36,$AN36,$G36,$AW36))</f>
        <v>10</v>
      </c>
      <c r="AH36" s="33">
        <v>0.30726999999999999</v>
      </c>
      <c r="AI36">
        <f>RANK(AH36,($J36,$M36,$P36,$V36,$AE36,$AH36,$AQ36,$AK36,$AT36,$Y36,$AB36,$S36,$AN36,$G36,$AW36))</f>
        <v>11</v>
      </c>
      <c r="AK36" s="7"/>
      <c r="AL36" s="5"/>
      <c r="AM36" s="5"/>
      <c r="AN36" s="36">
        <f>1-0.593</f>
        <v>0.40700000000000003</v>
      </c>
      <c r="AO36">
        <f>RANK(AN36,($J36,$M36,$P36,$V36,$AE36,$AH36,$AQ36,$AK36,$AT36,$Y36,$AB36,$S36,$AN36,$G36,$AW36))</f>
        <v>3</v>
      </c>
      <c r="AQ36" s="5">
        <v>0.48899999999999999</v>
      </c>
      <c r="AR36">
        <f>RANK(AQ36,($J36,$M36,$P36,$V36,$AE36,$AH36,$AQ36,$AK36,$AT36,$Y36,$AB36,$S36,$AN36,$G36,$AW36))</f>
        <v>1</v>
      </c>
      <c r="AS36" s="26"/>
      <c r="AT36" s="31">
        <v>0.36899999999999999</v>
      </c>
      <c r="AU36">
        <f>RANK(AT36,($J36,$M36,$P36,$V36,$AE36,$AH36,$AQ36,$AK36,$AT36,$Y36,$AB36,$S36,$AN36,$G36,$AW36))</f>
        <v>7</v>
      </c>
      <c r="AV36" s="10"/>
      <c r="AW36" s="35">
        <v>0.34699999999999998</v>
      </c>
      <c r="AX36">
        <f>RANK(AW36,($J36,$M36,$P36,$V36,$AE36,$AH36,$AQ36,$AK36,$AT36,$Y36,$AB36,$S36,$AN36,$G36,$AW36))</f>
        <v>8</v>
      </c>
      <c r="AY36" s="13"/>
      <c r="AZ36" s="23"/>
      <c r="BA36" s="13"/>
      <c r="BB36" s="13"/>
    </row>
    <row r="37" spans="1:54">
      <c r="A37" t="s">
        <v>58</v>
      </c>
      <c r="B37">
        <v>50</v>
      </c>
      <c r="C37" s="5">
        <v>450</v>
      </c>
      <c r="D37" s="5">
        <v>455</v>
      </c>
      <c r="E37" s="5">
        <v>270</v>
      </c>
      <c r="G37" s="8">
        <v>0.81978021978021898</v>
      </c>
      <c r="H37">
        <f>RANK(G37,($J37,$M37,$P37,$V37,$AE37,$AH37,$AQ37,$AK37,$AT37,$Y37,$AB37,$S37,$AN37,$G37,$AW37))</f>
        <v>1</v>
      </c>
      <c r="M37" s="31">
        <v>0.44285700000000006</v>
      </c>
      <c r="N37">
        <f>RANK(M37,($J37,$M37,$P37,$V37,$AE37,$AH37,$AQ37,$AK37,$AT37,$Y37,$AB37,$S37,$AN37,$G37,$AW37))</f>
        <v>13</v>
      </c>
      <c r="P37" s="8">
        <v>0.63100000000000001</v>
      </c>
      <c r="Q37">
        <f>RANK(P37,($J37,$M37,$P37,$V37,$AE37,$AH37,$AQ37,$AK37,$AT37,$Y37,$AB37,$S37,$AN37,$G37,$AW37))</f>
        <v>10</v>
      </c>
      <c r="R37" s="9"/>
      <c r="S37" s="8">
        <v>0.51600000000000001</v>
      </c>
      <c r="T37">
        <f>RANK(S37,($J37,$M37,$P37,$V37,$AE37,$AH37,$AQ37,$AK37,$AT37,$Y37,$AB37,$S37,$AN37,$G37,$AW37))</f>
        <v>12</v>
      </c>
      <c r="U37" s="9"/>
      <c r="V37" s="33">
        <v>0.75800000000000001</v>
      </c>
      <c r="W37">
        <f>RANK(V37,($J37,$M37,$P37,$V37,$AE37,$AH37,$AQ37,$AK37,$AT37,$Y37,$AB37,$S37,$AN37,$G37,$AW37))</f>
        <v>2</v>
      </c>
      <c r="Y37" s="8">
        <v>0.67300000000000004</v>
      </c>
      <c r="Z37">
        <f>RANK(Y37,($J37,$M37,$P37,$V37,$AE37,$AH37,$AQ37,$AK37,$AT37,$Y37,$AB37,$S37,$AN37,$G37,$AW37))</f>
        <v>7</v>
      </c>
      <c r="AB37" s="8">
        <v>0.70099999999999996</v>
      </c>
      <c r="AC37">
        <f>RANK(AB37,($J37,$M37,$P37,$V37,$AE37,$AH37,$AQ37,$AK37,$AT37,$Y37,$AB37,$S37,$AN37,$G37,$AW37))</f>
        <v>4</v>
      </c>
      <c r="AE37" s="8">
        <v>0.68132000000000004</v>
      </c>
      <c r="AF37">
        <f>RANK(AE37,($J37,$M37,$P37,$V37,$AE37,$AH37,$AQ37,$AK37,$AT37,$Y37,$AB37,$S37,$AN37,$G37,$AW37))</f>
        <v>6</v>
      </c>
      <c r="AH37" s="33">
        <v>0.63956000000000002</v>
      </c>
      <c r="AI37">
        <f>RANK(AH37,($J37,$M37,$P37,$V37,$AE37,$AH37,$AQ37,$AK37,$AT37,$Y37,$AB37,$S37,$AN37,$G37,$AW37))</f>
        <v>9</v>
      </c>
      <c r="AK37" s="7"/>
      <c r="AN37" s="36">
        <f>1-0.374</f>
        <v>0.626</v>
      </c>
      <c r="AO37">
        <f>RANK(AN37,($J37,$M37,$P37,$V37,$AE37,$AH37,$AQ37,$AK37,$AT37,$Y37,$AB37,$S37,$AN37,$G37,$AW37))</f>
        <v>11</v>
      </c>
      <c r="AQ37">
        <v>0.69899999999999995</v>
      </c>
      <c r="AR37">
        <f>RANK(AQ37,($J37,$M37,$P37,$V37,$AE37,$AH37,$AQ37,$AK37,$AT37,$Y37,$AB37,$S37,$AN37,$G37,$AW37))</f>
        <v>5</v>
      </c>
      <c r="AS37" s="26"/>
      <c r="AT37" s="8">
        <v>0.65500000000000003</v>
      </c>
      <c r="AU37">
        <f>RANK(AT37,($J37,$M37,$P37,$V37,$AE37,$AH37,$AQ37,$AK37,$AT37,$Y37,$AB37,$S37,$AN37,$G37,$AW37))</f>
        <v>8</v>
      </c>
      <c r="AV37" s="10"/>
      <c r="AW37" s="35">
        <v>0.71199999999999997</v>
      </c>
      <c r="AX37">
        <f>RANK(AW37,($J37,$M37,$P37,$V37,$AE37,$AH37,$AQ37,$AK37,$AT37,$Y37,$AB37,$S37,$AN37,$G37,$AW37))</f>
        <v>3</v>
      </c>
      <c r="AY37" s="11"/>
      <c r="AZ37" s="11"/>
    </row>
    <row r="38" spans="1:54">
      <c r="A38" t="s">
        <v>59</v>
      </c>
      <c r="B38">
        <v>12</v>
      </c>
      <c r="C38" s="5">
        <v>390</v>
      </c>
      <c r="D38" s="5">
        <v>390</v>
      </c>
      <c r="E38" s="5">
        <v>300</v>
      </c>
      <c r="G38" s="8">
        <v>0.84358974358974292</v>
      </c>
      <c r="H38">
        <f>RANK(G38,($J38,$M38,$P38,$V38,$AE38,$AH38,$AQ38,$AK38,$AT38,$Y38,$AB38,$S38,$AN38,$G38,$AW38))</f>
        <v>1</v>
      </c>
      <c r="M38" s="40">
        <v>0.49515555555555557</v>
      </c>
      <c r="N38">
        <f>RANK(M38,($J38,$M38,$P38,$V38,$AE38,$AH38,$AQ38,$AK38,$AT38,$Y38,$AB38,$S38,$AN38,$G38,$AW38))</f>
        <v>12</v>
      </c>
      <c r="P38" s="8">
        <v>0.56699999999999995</v>
      </c>
      <c r="Q38">
        <f>RANK(P38,($J38,$M38,$P38,$V38,$AE38,$AH38,$AQ38,$AK38,$AT38,$Y38,$AB38,$S38,$AN38,$G38,$AW38))</f>
        <v>11</v>
      </c>
      <c r="R38" s="9"/>
      <c r="S38" s="8">
        <v>0.34899999999999998</v>
      </c>
      <c r="T38">
        <f>RANK(S38,($J38,$M38,$P38,$V38,$AE38,$AH38,$AQ38,$AK38,$AT38,$Y38,$AB38,$S38,$AN38,$G38,$AW38))</f>
        <v>13</v>
      </c>
      <c r="U38" s="9"/>
      <c r="V38" s="33">
        <v>0.80300000000000005</v>
      </c>
      <c r="W38">
        <f>RANK(V38,($J38,$M38,$P38,$V38,$AE38,$AH38,$AQ38,$AK38,$AT38,$Y38,$AB38,$S38,$AN38,$G38,$AW38))</f>
        <v>2</v>
      </c>
      <c r="Y38" s="8">
        <v>0.71799999999999997</v>
      </c>
      <c r="Z38">
        <f>RANK(Y38,($J38,$M38,$P38,$V38,$AE38,$AH38,$AQ38,$AK38,$AT38,$Y38,$AB38,$S38,$AN38,$G38,$AW38))</f>
        <v>5</v>
      </c>
      <c r="AB38" s="8">
        <v>0.751</v>
      </c>
      <c r="AC38">
        <f>RANK(AB38,($J38,$M38,$P38,$V38,$AE38,$AH38,$AQ38,$AK38,$AT38,$Y38,$AB38,$S38,$AN38,$G38,$AW38))</f>
        <v>4</v>
      </c>
      <c r="AE38" s="8">
        <v>0.62307999999999997</v>
      </c>
      <c r="AF38">
        <f>RANK(AE38,($J38,$M38,$P38,$V38,$AE38,$AH38,$AQ38,$AK38,$AT38,$Y38,$AB38,$S38,$AN38,$G38,$AW38))</f>
        <v>10</v>
      </c>
      <c r="AH38" s="33">
        <v>0.62563999999999997</v>
      </c>
      <c r="AI38">
        <f>RANK(AH38,($J38,$M38,$P38,$V38,$AE38,$AH38,$AQ38,$AK38,$AT38,$Y38,$AB38,$S38,$AN38,$G38,$AW38))</f>
        <v>9</v>
      </c>
      <c r="AJ38" s="8"/>
      <c r="AN38" s="8">
        <f>1-0.318</f>
        <v>0.68199999999999994</v>
      </c>
      <c r="AO38">
        <f>RANK(AN38,($J38,$M38,$P38,$V38,$AE38,$AH38,$AQ38,$AK38,$AT38,$Y38,$AB38,$S38,$AN38,$G38,$AW38))</f>
        <v>6</v>
      </c>
      <c r="AQ38">
        <v>0.79200000000000004</v>
      </c>
      <c r="AR38">
        <f>RANK(AQ38,($J38,$M38,$P38,$V38,$AE38,$AH38,$AQ38,$AK38,$AT38,$Y38,$AB38,$S38,$AN38,$G38,$AW38))</f>
        <v>3</v>
      </c>
      <c r="AT38" s="8">
        <v>0.64400000000000002</v>
      </c>
      <c r="AU38">
        <f>RANK(AT38,($J38,$M38,$P38,$V38,$AE38,$AH38,$AQ38,$AK38,$AT38,$Y38,$AB38,$S38,$AN38,$G38,$AW38))</f>
        <v>8</v>
      </c>
      <c r="AV38" s="10"/>
      <c r="AW38" s="35">
        <v>0.67400000000000004</v>
      </c>
      <c r="AX38">
        <f>RANK(AW38,($J38,$M38,$P38,$V38,$AE38,$AH38,$AQ38,$AK38,$AT38,$Y38,$AB38,$S38,$AN38,$G38,$AW38))</f>
        <v>7</v>
      </c>
      <c r="AY38" s="5"/>
      <c r="AZ38" s="5"/>
    </row>
    <row r="39" spans="1:54">
      <c r="A39" t="s">
        <v>60</v>
      </c>
      <c r="B39">
        <v>12</v>
      </c>
      <c r="C39" s="5">
        <v>390</v>
      </c>
      <c r="D39" s="5">
        <v>390</v>
      </c>
      <c r="E39" s="5">
        <v>300</v>
      </c>
      <c r="G39" s="8">
        <v>0.79743589743589693</v>
      </c>
      <c r="H39">
        <f>RANK(G39,($J39,$M39,$P39,$V39,$AE39,$AH39,$AQ39,$AK39,$AT39,$Y39,$AB39,$S39,$AN39,$G39,$AW39))</f>
        <v>1</v>
      </c>
      <c r="M39" s="40">
        <v>0.47322111111111104</v>
      </c>
      <c r="N39">
        <f>RANK(M39,($J39,$M39,$P39,$V39,$AE39,$AH39,$AQ39,$AK39,$AT39,$Y39,$AB39,$S39,$AN39,$G39,$AW39))</f>
        <v>12</v>
      </c>
      <c r="P39" s="8">
        <v>0.57699999999999996</v>
      </c>
      <c r="Q39">
        <f>RANK(P39,($J39,$M39,$P39,$V39,$AE39,$AH39,$AQ39,$AK39,$AT39,$Y39,$AB39,$S39,$AN39,$G39,$AW39))</f>
        <v>11</v>
      </c>
      <c r="R39" s="9"/>
      <c r="S39" s="8">
        <v>0.23799999999999999</v>
      </c>
      <c r="T39">
        <f>RANK(S39,($J39,$M39,$P39,$V39,$AE39,$AH39,$AQ39,$AK39,$AT39,$Y39,$AB39,$S39,$AN39,$G39,$AW39))</f>
        <v>13</v>
      </c>
      <c r="U39" s="9"/>
      <c r="V39" s="33">
        <v>0.76400000000000001</v>
      </c>
      <c r="W39">
        <f>RANK(V39,($J39,$M39,$P39,$V39,$AE39,$AH39,$AQ39,$AK39,$AT39,$Y39,$AB39,$S39,$AN39,$G39,$AW39))</f>
        <v>2</v>
      </c>
      <c r="Y39" s="8">
        <v>0.72799999999999998</v>
      </c>
      <c r="Z39">
        <f>RANK(Y39,($J39,$M39,$P39,$V39,$AE39,$AH39,$AQ39,$AK39,$AT39,$Y39,$AB39,$S39,$AN39,$G39,$AW39))</f>
        <v>5</v>
      </c>
      <c r="AB39" s="8">
        <v>0.746</v>
      </c>
      <c r="AC39">
        <f>RANK(AB39,($J39,$M39,$P39,$V39,$AE39,$AH39,$AQ39,$AK39,$AT39,$Y39,$AB39,$S39,$AN39,$G39,$AW39))</f>
        <v>3</v>
      </c>
      <c r="AE39" s="8">
        <v>0.63590000000000002</v>
      </c>
      <c r="AF39">
        <f>RANK(AE39,($J39,$M39,$P39,$V39,$AE39,$AH39,$AQ39,$AK39,$AT39,$Y39,$AB39,$S39,$AN39,$G39,$AW39))</f>
        <v>8</v>
      </c>
      <c r="AH39" s="33">
        <v>0.58462000000000003</v>
      </c>
      <c r="AI39">
        <f>RANK(AH39,($J39,$M39,$P39,$V39,$AE39,$AH39,$AQ39,$AK39,$AT39,$Y39,$AB39,$S39,$AN39,$G39,$AW39))</f>
        <v>10</v>
      </c>
      <c r="AJ39" s="8"/>
      <c r="AN39" s="8">
        <f>1-0.308</f>
        <v>0.69199999999999995</v>
      </c>
      <c r="AO39">
        <f>RANK(AN39,($J39,$M39,$P39,$V39,$AE39,$AH39,$AQ39,$AK39,$AT39,$Y39,$AB39,$S39,$AN39,$G39,$AW39))</f>
        <v>7</v>
      </c>
      <c r="AQ39">
        <v>0.74099999999999999</v>
      </c>
      <c r="AR39">
        <f>RANK(AQ39,($J39,$M39,$P39,$V39,$AE39,$AH39,$AQ39,$AK39,$AT39,$Y39,$AB39,$S39,$AN39,$G39,$AW39))</f>
        <v>4</v>
      </c>
      <c r="AT39" s="8">
        <v>0.59699999999999998</v>
      </c>
      <c r="AU39">
        <f>RANK(AT39,($J39,$M39,$P39,$V39,$AE39,$AH39,$AQ39,$AK39,$AT39,$Y39,$AB39,$S39,$AN39,$G39,$AW39))</f>
        <v>9</v>
      </c>
      <c r="AV39" s="10"/>
      <c r="AW39" s="35">
        <v>0.70299999999999996</v>
      </c>
      <c r="AX39">
        <f>RANK(AW39,($J39,$M39,$P39,$V39,$AE39,$AH39,$AQ39,$AK39,$AT39,$Y39,$AB39,$S39,$AN39,$G39,$AW39))</f>
        <v>6</v>
      </c>
      <c r="AY39" s="5"/>
      <c r="AZ39" s="5"/>
    </row>
    <row r="40" spans="1:54">
      <c r="A40" t="s">
        <v>61</v>
      </c>
      <c r="B40">
        <v>12</v>
      </c>
      <c r="C40" s="5">
        <v>390</v>
      </c>
      <c r="D40" s="5">
        <v>390</v>
      </c>
      <c r="E40" s="5">
        <v>300</v>
      </c>
      <c r="G40" s="8">
        <v>0.84358974358974292</v>
      </c>
      <c r="H40">
        <f>RANK(G40,($J40,$M40,$P40,$V40,$AE40,$AH40,$AQ40,$AK40,$AT40,$Y40,$AB40,$S40,$AN40,$G40,$AW40))</f>
        <v>1</v>
      </c>
      <c r="M40" s="40">
        <v>0.4527066666666667</v>
      </c>
      <c r="N40">
        <f>RANK(M40,($J40,$M40,$P40,$V40,$AE40,$AH40,$AQ40,$AK40,$AT40,$Y40,$AB40,$S40,$AN40,$G40,$AW40))</f>
        <v>12</v>
      </c>
      <c r="P40" s="8">
        <v>0.58699999999999997</v>
      </c>
      <c r="Q40">
        <f>RANK(P40,($J40,$M40,$P40,$V40,$AE40,$AH40,$AQ40,$AK40,$AT40,$Y40,$AB40,$S40,$AN40,$G40,$AW40))</f>
        <v>11</v>
      </c>
      <c r="R40" s="9"/>
      <c r="S40" s="8">
        <v>0.30499999999999999</v>
      </c>
      <c r="T40">
        <f>RANK(S40,($J40,$M40,$P40,$V40,$AE40,$AH40,$AQ40,$AK40,$AT40,$Y40,$AB40,$S40,$AN40,$G40,$AW40))</f>
        <v>13</v>
      </c>
      <c r="U40" s="9"/>
      <c r="V40" s="33">
        <v>0.82</v>
      </c>
      <c r="W40">
        <f>RANK(V40,($J40,$M40,$P40,$V40,$AE40,$AH40,$AQ40,$AK40,$AT40,$Y40,$AB40,$S40,$AN40,$G40,$AW40))</f>
        <v>2</v>
      </c>
      <c r="Y40" s="8">
        <v>0.72799999999999998</v>
      </c>
      <c r="Z40">
        <f>RANK(Y40,($J40,$M40,$P40,$V40,$AE40,$AH40,$AQ40,$AK40,$AT40,$Y40,$AB40,$S40,$AN40,$G40,$AW40))</f>
        <v>5</v>
      </c>
      <c r="AB40" s="8">
        <v>0.76700000000000002</v>
      </c>
      <c r="AC40">
        <f>RANK(AB40,($J40,$M40,$P40,$V40,$AE40,$AH40,$AQ40,$AK40,$AT40,$Y40,$AB40,$S40,$AN40,$G40,$AW40))</f>
        <v>3</v>
      </c>
      <c r="AE40" s="8">
        <v>0.63846000000000003</v>
      </c>
      <c r="AF40">
        <f>RANK(AE40,($J40,$M40,$P40,$V40,$AE40,$AH40,$AQ40,$AK40,$AT40,$Y40,$AB40,$S40,$AN40,$G40,$AW40))</f>
        <v>9</v>
      </c>
      <c r="AH40" s="33">
        <v>0.63590000000000002</v>
      </c>
      <c r="AI40">
        <f>RANK(AH40,($J40,$M40,$P40,$V40,$AE40,$AH40,$AQ40,$AK40,$AT40,$Y40,$AB40,$S40,$AN40,$G40,$AW40))</f>
        <v>10</v>
      </c>
      <c r="AJ40" s="8"/>
      <c r="AN40" s="8">
        <f>1-0.297</f>
        <v>0.70300000000000007</v>
      </c>
      <c r="AO40">
        <f>RANK(AN40,($J40,$M40,$P40,$V40,$AE40,$AH40,$AQ40,$AK40,$AT40,$Y40,$AB40,$S40,$AN40,$G40,$AW40))</f>
        <v>7</v>
      </c>
      <c r="AQ40">
        <v>0.754</v>
      </c>
      <c r="AR40">
        <f>RANK(AQ40,($J40,$M40,$P40,$V40,$AE40,$AH40,$AQ40,$AK40,$AT40,$Y40,$AB40,$S40,$AN40,$G40,$AW40))</f>
        <v>4</v>
      </c>
      <c r="AT40" s="8">
        <v>0.66200000000000003</v>
      </c>
      <c r="AU40">
        <f>RANK(AT40,($J40,$M40,$P40,$V40,$AE40,$AH40,$AQ40,$AK40,$AT40,$Y40,$AB40,$S40,$AN40,$G40,$AW40))</f>
        <v>8</v>
      </c>
      <c r="AV40" s="10"/>
      <c r="AW40" s="35">
        <v>0.72299999999999998</v>
      </c>
      <c r="AX40">
        <f>RANK(AW40,($J40,$M40,$P40,$V40,$AE40,$AH40,$AQ40,$AK40,$AT40,$Y40,$AB40,$S40,$AN40,$G40,$AW40))</f>
        <v>6</v>
      </c>
      <c r="AY40" s="5"/>
      <c r="AZ40" s="5"/>
    </row>
    <row r="41" spans="1:54">
      <c r="A41" t="s">
        <v>62</v>
      </c>
      <c r="B41">
        <v>25</v>
      </c>
      <c r="C41" s="5">
        <v>267</v>
      </c>
      <c r="D41" s="5">
        <v>638</v>
      </c>
      <c r="E41" s="5">
        <v>270</v>
      </c>
      <c r="G41" s="8">
        <v>0.77429467084639503</v>
      </c>
      <c r="H41">
        <f>RANK(G41,($J41,$M41,$P41,$V41,$AE41,$AH41,$AQ41,$AK41,$AT41,$Y41,$AB41,$S41,$AN41,$G41,$AW41))</f>
        <v>1</v>
      </c>
      <c r="M41" s="31">
        <v>0.40611200000000003</v>
      </c>
      <c r="N41">
        <f>RANK(M41,($J41,$M41,$P41,$V41,$AE41,$AH41,$AQ41,$AK41,$AT41,$Y41,$AB41,$S41,$AN41,$G41,$AW41))</f>
        <v>12</v>
      </c>
      <c r="P41" s="8">
        <v>0.61799999999999999</v>
      </c>
      <c r="Q41">
        <f>RANK(P41,($J41,$M41,$P41,$V41,$AE41,$AH41,$AQ41,$AK41,$AT41,$Y41,$AB41,$S41,$AN41,$G41,$AW41))</f>
        <v>7</v>
      </c>
      <c r="R41" s="9"/>
      <c r="S41" s="8">
        <v>0.27100000000000002</v>
      </c>
      <c r="T41">
        <f>RANK(S41,($J41,$M41,$P41,$V41,$AE41,$AH41,$AQ41,$AK41,$AT41,$Y41,$AB41,$S41,$AN41,$G41,$AW41))</f>
        <v>13</v>
      </c>
      <c r="U41" s="9"/>
      <c r="V41" s="33">
        <v>0.748</v>
      </c>
      <c r="W41">
        <f>RANK(V41,($J41,$M41,$P41,$V41,$AE41,$AH41,$AQ41,$AK41,$AT41,$Y41,$AB41,$S41,$AN41,$G41,$AW41))</f>
        <v>2</v>
      </c>
      <c r="Y41" s="8">
        <v>0.65200000000000002</v>
      </c>
      <c r="Z41">
        <f>RANK(Y41,($J41,$M41,$P41,$V41,$AE41,$AH41,$AQ41,$AK41,$AT41,$Y41,$AB41,$S41,$AN41,$G41,$AW41))</f>
        <v>4</v>
      </c>
      <c r="AB41" s="8">
        <v>0.65200000000000002</v>
      </c>
      <c r="AC41">
        <f>RANK(AB41,($J41,$M41,$P41,$V41,$AE41,$AH41,$AQ41,$AK41,$AT41,$Y41,$AB41,$S41,$AN41,$G41,$AW41))</f>
        <v>4</v>
      </c>
      <c r="AE41" s="8">
        <v>0.61285000000000001</v>
      </c>
      <c r="AF41">
        <f>RANK(AE41,($J41,$M41,$P41,$V41,$AE41,$AH41,$AQ41,$AK41,$AT41,$Y41,$AB41,$S41,$AN41,$G41,$AW41))</f>
        <v>8</v>
      </c>
      <c r="AH41" s="33">
        <v>0.55955999999999995</v>
      </c>
      <c r="AI41">
        <f>RANK(AH41,($J41,$M41,$P41,$V41,$AE41,$AH41,$AQ41,$AK41,$AT41,$Y41,$AB41,$S41,$AN41,$G41,$AW41))</f>
        <v>10</v>
      </c>
      <c r="AJ41" s="8"/>
      <c r="AN41" s="36">
        <f>1-0.436</f>
        <v>0.56400000000000006</v>
      </c>
      <c r="AO41">
        <f>RANK(AN41,($J41,$M41,$P41,$V41,$AE41,$AH41,$AQ41,$AK41,$AT41,$Y41,$AB41,$S41,$AN41,$G41,$AW41))</f>
        <v>9</v>
      </c>
      <c r="AQ41">
        <v>0.65500000000000003</v>
      </c>
      <c r="AR41">
        <f>RANK(AQ41,($J41,$M41,$P41,$V41,$AE41,$AH41,$AQ41,$AK41,$AT41,$Y41,$AB41,$S41,$AN41,$G41,$AW41))</f>
        <v>3</v>
      </c>
      <c r="AS41" s="26"/>
      <c r="AT41" s="8">
        <v>0.53900000000000003</v>
      </c>
      <c r="AU41">
        <f>RANK(AT41,($J41,$M41,$P41,$V41,$AE41,$AH41,$AQ41,$AK41,$AT41,$Y41,$AB41,$S41,$AN41,$G41,$AW41))</f>
        <v>11</v>
      </c>
      <c r="AV41" s="10"/>
      <c r="AW41" s="35">
        <v>0.64300000000000002</v>
      </c>
      <c r="AX41">
        <f>RANK(AW41,($J41,$M41,$P41,$V41,$AE41,$AH41,$AQ41,$AK41,$AT41,$Y41,$AB41,$S41,$AN41,$G41,$AW41))</f>
        <v>6</v>
      </c>
    </row>
    <row r="42" spans="1:54">
      <c r="A42" t="s">
        <v>63</v>
      </c>
      <c r="B42">
        <v>8</v>
      </c>
      <c r="C42" s="5">
        <v>896</v>
      </c>
      <c r="D42" s="5">
        <v>3582</v>
      </c>
      <c r="E42" s="5">
        <v>315</v>
      </c>
      <c r="G42" s="8">
        <v>0.70965940815187001</v>
      </c>
      <c r="H42">
        <f>RANK(G42,($J42,$M42,$P42,$V42,$AE42,$AH42,$AQ42,$AK42,$AT42,$Y42,$AB42,$S42,$AN42,$G42,$AW42))</f>
        <v>1</v>
      </c>
      <c r="M42" s="40">
        <v>0.63561555555555549</v>
      </c>
      <c r="N42">
        <f>RANK(M42,($J42,$M42,$P42,$V42,$AE42,$AH42,$AQ42,$AK42,$AT42,$Y42,$AB42,$S42,$AN42,$G42,$AW42))</f>
        <v>12</v>
      </c>
      <c r="P42" s="8">
        <v>0.65</v>
      </c>
      <c r="Q42">
        <f>RANK(P42,($J42,$M42,$P42,$V42,$AE42,$AH42,$AQ42,$AK42,$AT42,$Y42,$AB42,$S42,$AN42,$G42,$AW42))</f>
        <v>10</v>
      </c>
      <c r="R42" s="9"/>
      <c r="S42" s="8">
        <v>0.53700000000000003</v>
      </c>
      <c r="T42">
        <f>RANK(S42,($J42,$M42,$P42,$V42,$AE42,$AH42,$AQ42,$AK42,$AT42,$Y42,$AB42,$S42,$AN42,$G42,$AW42))</f>
        <v>13</v>
      </c>
      <c r="U42" s="9"/>
      <c r="V42" s="33">
        <v>0.67800000000000005</v>
      </c>
      <c r="W42">
        <f>RANK(V42,($J42,$M42,$P42,$V42,$AE42,$AH42,$AQ42,$AK42,$AT42,$Y42,$AB42,$S42,$AN42,$G42,$AW42))</f>
        <v>5</v>
      </c>
      <c r="Y42" s="8">
        <v>0.66200000000000003</v>
      </c>
      <c r="Z42">
        <f>RANK(Y42,($J42,$M42,$P42,$V42,$AE42,$AH42,$AQ42,$AK42,$AT42,$Y42,$AB42,$S42,$AN42,$G42,$AW42))</f>
        <v>6</v>
      </c>
      <c r="AB42" s="8">
        <v>0.65600000000000003</v>
      </c>
      <c r="AC42">
        <f>RANK(AB42,($J42,$M42,$P42,$V42,$AE42,$AH42,$AQ42,$AK42,$AT42,$Y42,$AB42,$S42,$AN42,$G42,$AW42))</f>
        <v>8</v>
      </c>
      <c r="AE42" s="8">
        <v>0.70296000000000003</v>
      </c>
      <c r="AF42">
        <f>RANK(AE42,($J42,$M42,$P42,$V42,$AE42,$AH42,$AQ42,$AK42,$AT42,$Y42,$AB42,$S42,$AN42,$G42,$AW42))</f>
        <v>2</v>
      </c>
      <c r="AH42" s="33">
        <v>0.69457999999999998</v>
      </c>
      <c r="AI42">
        <f>RANK(AH42,($J42,$M42,$P42,$V42,$AE42,$AH42,$AQ42,$AK42,$AT42,$Y42,$AB42,$S42,$AN42,$G42,$AW42))</f>
        <v>3</v>
      </c>
      <c r="AJ42" s="8"/>
      <c r="AN42" s="8">
        <f>1-0.357</f>
        <v>0.64300000000000002</v>
      </c>
      <c r="AO42">
        <f>RANK(AN42,($J42,$M42,$P42,$V42,$AE42,$AH42,$AQ42,$AK42,$AT42,$Y42,$AB42,$S42,$AN42,$G42,$AW42))</f>
        <v>11</v>
      </c>
      <c r="AQ42">
        <v>0.68799999999999994</v>
      </c>
      <c r="AR42">
        <f>RANK(AQ42,($J42,$M42,$P42,$V42,$AE42,$AH42,$AQ42,$AK42,$AT42,$Y42,$AB42,$S42,$AN42,$G42,$AW42))</f>
        <v>4</v>
      </c>
      <c r="AT42" s="8">
        <v>0.66</v>
      </c>
      <c r="AU42">
        <f>RANK(AT42,($J42,$M42,$P42,$V42,$AE42,$AH42,$AQ42,$AK42,$AT42,$Y42,$AB42,$S42,$AN42,$G42,$AW42))</f>
        <v>7</v>
      </c>
      <c r="AV42" s="10"/>
      <c r="AW42" s="35">
        <v>0.65400000000000003</v>
      </c>
      <c r="AX42">
        <f>RANK(AW42,($J42,$M42,$P42,$V42,$AE42,$AH42,$AQ42,$AK42,$AT42,$Y42,$AB42,$S42,$AN42,$G42,$AW42))</f>
        <v>9</v>
      </c>
    </row>
    <row r="43" spans="1:54">
      <c r="A43" t="s">
        <v>64</v>
      </c>
      <c r="B43">
        <v>8</v>
      </c>
      <c r="C43" s="5">
        <v>896</v>
      </c>
      <c r="D43" s="5">
        <v>3582</v>
      </c>
      <c r="E43" s="5">
        <v>315</v>
      </c>
      <c r="G43" s="8">
        <v>0.71719709659408093</v>
      </c>
      <c r="H43">
        <f>RANK(G43,($J43,$M43,$P43,$V43,$AE43,$AH43,$AQ43,$AK43,$AT43,$Y43,$AB43,$S43,$AN43,$G43,$AW43))</f>
        <v>1</v>
      </c>
      <c r="M43" s="40">
        <v>0.60825777777777779</v>
      </c>
      <c r="N43">
        <f>RANK(M43,($J43,$M43,$P43,$V43,$AE43,$AH43,$AQ43,$AK43,$AT43,$Y43,$AB43,$S43,$AN43,$G43,$AW43))</f>
        <v>10</v>
      </c>
      <c r="P43" s="8">
        <v>0.66200000000000003</v>
      </c>
      <c r="Q43">
        <f>RANK(P43,($J43,$M43,$P43,$V43,$AE43,$AH43,$AQ43,$AK43,$AT43,$Y43,$AB43,$S43,$AN43,$G43,$AW43))</f>
        <v>7</v>
      </c>
      <c r="R43" s="9"/>
      <c r="S43" s="8">
        <v>0.54800000000000004</v>
      </c>
      <c r="T43">
        <f>RANK(S43,($J43,$M43,$P43,$V43,$AE43,$AH43,$AQ43,$AK43,$AT43,$Y43,$AB43,$S43,$AN43,$G43,$AW43))</f>
        <v>13</v>
      </c>
      <c r="U43" s="9"/>
      <c r="V43" s="33">
        <v>0.69899999999999995</v>
      </c>
      <c r="W43">
        <f>RANK(V43,($J43,$M43,$P43,$V43,$AE43,$AH43,$AQ43,$AK43,$AT43,$Y43,$AB43,$S43,$AN43,$G43,$AW43))</f>
        <v>2</v>
      </c>
      <c r="Y43" s="8">
        <v>0.60299999999999998</v>
      </c>
      <c r="Z43">
        <f>RANK(Y43,($J43,$M43,$P43,$V43,$AE43,$AH43,$AQ43,$AK43,$AT43,$Y43,$AB43,$S43,$AN43,$G43,$AW43))</f>
        <v>12</v>
      </c>
      <c r="AB43" s="8">
        <v>0.60399999999999998</v>
      </c>
      <c r="AC43">
        <f>RANK(AB43,($J43,$M43,$P43,$V43,$AE43,$AH43,$AQ43,$AK43,$AT43,$Y43,$AB43,$S43,$AN43,$G43,$AW43))</f>
        <v>11</v>
      </c>
      <c r="AE43" s="8">
        <v>0.67950999999999995</v>
      </c>
      <c r="AF43">
        <f>RANK(AE43,($J43,$M43,$P43,$V43,$AE43,$AH43,$AQ43,$AK43,$AT43,$Y43,$AB43,$S43,$AN43,$G43,$AW43))</f>
        <v>5</v>
      </c>
      <c r="AH43" s="33">
        <v>0.68872</v>
      </c>
      <c r="AI43">
        <f>RANK(AH43,($J43,$M43,$P43,$V43,$AE43,$AH43,$AQ43,$AK43,$AT43,$Y43,$AB43,$S43,$AN43,$G43,$AW43))</f>
        <v>3</v>
      </c>
      <c r="AJ43" s="8"/>
      <c r="AN43" s="8">
        <f>1-0.364</f>
        <v>0.63600000000000001</v>
      </c>
      <c r="AO43">
        <f>RANK(AN43,($J43,$M43,$P43,$V43,$AE43,$AH43,$AQ43,$AK43,$AT43,$Y43,$AB43,$S43,$AN43,$G43,$AW43))</f>
        <v>8</v>
      </c>
      <c r="AQ43">
        <v>0.68700000000000006</v>
      </c>
      <c r="AR43">
        <f>RANK(AQ43,($J43,$M43,$P43,$V43,$AE43,$AH43,$AQ43,$AK43,$AT43,$Y43,$AB43,$S43,$AN43,$G43,$AW43))</f>
        <v>4</v>
      </c>
      <c r="AT43" s="8">
        <v>0.63300000000000001</v>
      </c>
      <c r="AU43">
        <f>RANK(AT43,($J43,$M43,$P43,$V43,$AE43,$AH43,$AQ43,$AK43,$AT43,$Y43,$AB43,$S43,$AN43,$G43,$AW43))</f>
        <v>9</v>
      </c>
      <c r="AV43" s="10"/>
      <c r="AW43" s="35">
        <v>0.67800000000000005</v>
      </c>
      <c r="AX43">
        <f>RANK(AW43,($J43,$M43,$P43,$V43,$AE43,$AH43,$AQ43,$AK43,$AT43,$Y43,$AB43,$S43,$AN43,$G43,$AW43))</f>
        <v>6</v>
      </c>
    </row>
    <row r="44" spans="1:54">
      <c r="A44" t="s">
        <v>65</v>
      </c>
      <c r="B44">
        <v>8</v>
      </c>
      <c r="C44" s="5">
        <v>896</v>
      </c>
      <c r="D44" s="5">
        <v>3582</v>
      </c>
      <c r="E44" s="5">
        <v>315</v>
      </c>
      <c r="G44" s="8">
        <v>0.80094919039642609</v>
      </c>
      <c r="H44">
        <f>RANK(G44,($J44,$M44,$P44,$V44,$AE44,$AH44,$AQ44,$AK44,$AT44,$Y44,$AB44,$S44,$AN44,$G44,$AW44))</f>
        <v>1</v>
      </c>
      <c r="M44" s="40">
        <v>0.70680555555555558</v>
      </c>
      <c r="N44">
        <f>RANK(M44,($J44,$M44,$P44,$V44,$AE44,$AH44,$AQ44,$AK44,$AT44,$Y44,$AB44,$S44,$AN44,$G44,$AW44))</f>
        <v>11</v>
      </c>
      <c r="P44" s="8">
        <v>0.73899999999999999</v>
      </c>
      <c r="Q44">
        <f>RANK(P44,($J44,$M44,$P44,$V44,$AE44,$AH44,$AQ44,$AK44,$AT44,$Y44,$AB44,$S44,$AN44,$G44,$AW44))</f>
        <v>6</v>
      </c>
      <c r="R44" s="9"/>
      <c r="S44" s="8">
        <v>0.63100000000000001</v>
      </c>
      <c r="T44">
        <f>RANK(S44,($J44,$M44,$P44,$V44,$AE44,$AH44,$AQ44,$AK44,$AT44,$Y44,$AB44,$S44,$AN44,$G44,$AW44))</f>
        <v>13</v>
      </c>
      <c r="U44" s="9"/>
      <c r="V44" s="33">
        <v>0.77300000000000002</v>
      </c>
      <c r="W44">
        <f>RANK(V44,($J44,$M44,$P44,$V44,$AE44,$AH44,$AQ44,$AK44,$AT44,$Y44,$AB44,$S44,$AN44,$G44,$AW44))</f>
        <v>2</v>
      </c>
      <c r="Y44" s="8">
        <v>0.71299999999999997</v>
      </c>
      <c r="Z44">
        <f>RANK(Y44,($J44,$M44,$P44,$V44,$AE44,$AH44,$AQ44,$AK44,$AT44,$Y44,$AB44,$S44,$AN44,$G44,$AW44))</f>
        <v>10</v>
      </c>
      <c r="AB44" s="8">
        <v>0.72399999999999998</v>
      </c>
      <c r="AC44">
        <f>RANK(AB44,($J44,$M44,$P44,$V44,$AE44,$AH44,$AQ44,$AK44,$AT44,$Y44,$AB44,$S44,$AN44,$G44,$AW44))</f>
        <v>8</v>
      </c>
      <c r="AE44" s="8">
        <v>0.76075000000000004</v>
      </c>
      <c r="AF44">
        <f>RANK(AE44,($J44,$M44,$P44,$V44,$AE44,$AH44,$AQ44,$AK44,$AT44,$Y44,$AB44,$S44,$AN44,$G44,$AW44))</f>
        <v>3</v>
      </c>
      <c r="AH44" s="33">
        <v>0.73897000000000002</v>
      </c>
      <c r="AI44">
        <f>RANK(AH44,($J44,$M44,$P44,$V44,$AE44,$AH44,$AQ44,$AK44,$AT44,$Y44,$AB44,$S44,$AN44,$G44,$AW44))</f>
        <v>7</v>
      </c>
      <c r="AJ44" s="8"/>
      <c r="AN44" s="8">
        <f>1-0.324</f>
        <v>0.67599999999999993</v>
      </c>
      <c r="AO44">
        <f>RANK(AN44,($J44,$M44,$P44,$V44,$AE44,$AH44,$AQ44,$AK44,$AT44,$Y44,$AB44,$S44,$AN44,$G44,$AW44))</f>
        <v>12</v>
      </c>
      <c r="AQ44">
        <v>0.75900000000000001</v>
      </c>
      <c r="AR44">
        <f>RANK(AQ44,($J44,$M44,$P44,$V44,$AE44,$AH44,$AQ44,$AK44,$AT44,$Y44,$AB44,$S44,$AN44,$G44,$AW44))</f>
        <v>4</v>
      </c>
      <c r="AT44" s="8">
        <v>0.72299999999999998</v>
      </c>
      <c r="AU44">
        <f>RANK(AT44,($J44,$M44,$P44,$V44,$AE44,$AH44,$AQ44,$AK44,$AT44,$Y44,$AB44,$S44,$AN44,$G44,$AW44))</f>
        <v>9</v>
      </c>
      <c r="AV44" s="10"/>
      <c r="AW44" s="35">
        <v>0.752</v>
      </c>
      <c r="AX44">
        <f>RANK(AW44,($J44,$M44,$P44,$V44,$AE44,$AH44,$AQ44,$AK44,$AT44,$Y44,$AB44,$S44,$AN44,$G44,$AW44))</f>
        <v>5</v>
      </c>
    </row>
    <row r="45" spans="1:54">
      <c r="A45" t="s">
        <v>66</v>
      </c>
      <c r="B45">
        <v>42</v>
      </c>
      <c r="C45" s="5">
        <v>1800</v>
      </c>
      <c r="D45" s="5">
        <v>1965</v>
      </c>
      <c r="E45" s="5">
        <v>750</v>
      </c>
      <c r="G45" s="8">
        <v>0.82188295165394398</v>
      </c>
      <c r="H45">
        <f>RANK(G45,($J45,$M45,$P45,$V45,$AE45,$AH45,$AQ45,$AK45,$AT45,$Y45,$AB45,$S45,$AN45,$G45,$AW45))</f>
        <v>7</v>
      </c>
      <c r="M45" s="31">
        <v>0.82899999999999996</v>
      </c>
      <c r="N45">
        <f>RANK(M45,($J45,$M45,$P45,$V45,$AE45,$AH45,$AQ45,$AK45,$AT45,$Y45,$AB45,$S45,$AN45,$G45,$AW45))</f>
        <v>4</v>
      </c>
      <c r="P45" s="8">
        <v>0.82899999999999996</v>
      </c>
      <c r="Q45">
        <f>RANK(P45,($J45,$M45,$P45,$V45,$AE45,$AH45,$AQ45,$AK45,$AT45,$Y45,$AB45,$S45,$AN45,$G45,$AW45))</f>
        <v>4</v>
      </c>
      <c r="R45" s="1"/>
      <c r="S45" s="8">
        <v>0.76900000000000002</v>
      </c>
      <c r="T45">
        <f>RANK(S45,($J45,$M45,$P45,$V45,$AE45,$AH45,$AQ45,$AK45,$AT45,$Y45,$AB45,$S45,$AN45,$G45,$AW45))</f>
        <v>11</v>
      </c>
      <c r="U45" s="1"/>
      <c r="V45" s="33">
        <v>0.81499999999999995</v>
      </c>
      <c r="W45">
        <f>RANK(V45,($J45,$M45,$P45,$V45,$AE45,$AH45,$AQ45,$AK45,$AT45,$Y45,$AB45,$S45,$AN45,$G45,$AW45))</f>
        <v>8</v>
      </c>
      <c r="X45" s="1"/>
      <c r="Y45" s="37">
        <v>0.79100000000000004</v>
      </c>
      <c r="Z45">
        <f>RANK(Y45,($J45,$M45,$P45,$V45,$AE45,$AH45,$AQ45,$AK45,$AT45,$Y45,$AB45,$S45,$AN45,$G45,$AW45))</f>
        <v>10</v>
      </c>
      <c r="AA45" s="1"/>
      <c r="AB45" s="37">
        <v>0.80200000000000005</v>
      </c>
      <c r="AC45">
        <f>RANK(AB45,($J45,$M45,$P45,$V45,$AE45,$AH45,$AQ45,$AK45,$AT45,$Y45,$AB45,$S45,$AN45,$G45,$AW45))</f>
        <v>9</v>
      </c>
      <c r="AD45" s="1"/>
      <c r="AE45" s="8">
        <v>0.95115000000000005</v>
      </c>
      <c r="AF45">
        <f>RANK(AE45,($J45,$M45,$P45,$V45,$AE45,$AH45,$AQ45,$AK45,$AT45,$Y45,$AB45,$S45,$AN45,$G45,$AW45))</f>
        <v>1</v>
      </c>
      <c r="AH45" s="33">
        <v>0.85902999999999996</v>
      </c>
      <c r="AI45">
        <f>RANK(AH45,($J45,$M45,$P45,$V45,$AE45,$AH45,$AQ45,$AK45,$AT45,$Y45,$AB45,$S45,$AN45,$G45,$AW45))</f>
        <v>2</v>
      </c>
      <c r="AK45" s="23"/>
      <c r="AL45" s="1"/>
      <c r="AN45" s="38"/>
      <c r="AP45" s="1"/>
      <c r="AQ45">
        <v>0.83899999999999997</v>
      </c>
      <c r="AR45">
        <f>RANK(AQ45,($J45,$M45,$P45,$V45,$AE45,$AH45,$AQ45,$AK45,$AT45,$Y45,$AB45,$S45,$AN45,$G45,$AW45))</f>
        <v>3</v>
      </c>
      <c r="AS45" s="23"/>
      <c r="AT45" s="8">
        <v>0.67</v>
      </c>
      <c r="AU45">
        <f>RANK(AT45,($J45,$M45,$P45,$V45,$AE45,$AH45,$AQ45,$AK45,$AT45,$Y45,$AB45,$S45,$AN45,$G45,$AW45))</f>
        <v>12</v>
      </c>
      <c r="AV45" s="10"/>
      <c r="AW45" s="35">
        <v>0.82599999999999996</v>
      </c>
      <c r="AX45">
        <f>RANK(AW45,($J45,$M45,$P45,$V45,$AE45,$AH45,$AQ45,$AK45,$AT45,$Y45,$AB45,$S45,$AN45,$G45,$AW45))</f>
        <v>6</v>
      </c>
    </row>
    <row r="46" spans="1:54">
      <c r="A46" t="s">
        <v>67</v>
      </c>
      <c r="B46">
        <v>42</v>
      </c>
      <c r="C46" s="5">
        <v>1800</v>
      </c>
      <c r="D46" s="5">
        <v>1965</v>
      </c>
      <c r="E46" s="5">
        <v>750</v>
      </c>
      <c r="G46" s="8">
        <v>0.88753180661577602</v>
      </c>
      <c r="H46">
        <f>RANK(G46,($J46,$M46,$P46,$V46,$AE46,$AH46,$AQ46,$AK46,$AT46,$Y46,$AB46,$S46,$AN46,$G46,$AW46))</f>
        <v>4</v>
      </c>
      <c r="M46" s="31">
        <v>0.87990000000000002</v>
      </c>
      <c r="N46">
        <f>RANK(M46,($J46,$M46,$P46,$V46,$AE46,$AH46,$AQ46,$AK46,$AT46,$Y46,$AB46,$S46,$AN46,$G46,$AW46))</f>
        <v>7</v>
      </c>
      <c r="P46" s="8">
        <v>0.88</v>
      </c>
      <c r="Q46">
        <f>RANK(P46,($J46,$M46,$P46,$V46,$AE46,$AH46,$AQ46,$AK46,$AT46,$Y46,$AB46,$S46,$AN46,$G46,$AW46))</f>
        <v>6</v>
      </c>
      <c r="S46" s="8">
        <v>0.80200000000000005</v>
      </c>
      <c r="T46">
        <f>RANK(S46,($J46,$M46,$P46,$V46,$AE46,$AH46,$AQ46,$AK46,$AT46,$Y46,$AB46,$S46,$AN46,$G46,$AW46))</f>
        <v>11</v>
      </c>
      <c r="V46" s="33">
        <v>0.871</v>
      </c>
      <c r="W46">
        <f>RANK(V46,($J46,$M46,$P46,$V46,$AE46,$AH46,$AQ46,$AK46,$AT46,$Y46,$AB46,$S46,$AN46,$G46,$AW46))</f>
        <v>8</v>
      </c>
      <c r="Y46" s="8">
        <v>0.83399999999999996</v>
      </c>
      <c r="Z46">
        <f>RANK(Y46,($J46,$M46,$P46,$V46,$AE46,$AH46,$AQ46,$AK46,$AT46,$Y46,$AB46,$S46,$AN46,$G46,$AW46))</f>
        <v>10</v>
      </c>
      <c r="AB46" s="8">
        <v>0.85</v>
      </c>
      <c r="AC46">
        <f>RANK(AB46,($J46,$M46,$P46,$V46,$AE46,$AH46,$AQ46,$AK46,$AT46,$Y46,$AB46,$S46,$AN46,$G46,$AW46))</f>
        <v>9</v>
      </c>
      <c r="AE46" s="8">
        <v>0.95165</v>
      </c>
      <c r="AF46">
        <f>RANK(AE46,($J46,$M46,$P46,$V46,$AE46,$AH46,$AQ46,$AK46,$AT46,$Y46,$AB46,$S46,$AN46,$G46,$AW46))</f>
        <v>1</v>
      </c>
      <c r="AH46" s="33">
        <v>0.90178000000000003</v>
      </c>
      <c r="AI46">
        <f>RANK(AH46,($J46,$M46,$P46,$V46,$AE46,$AH46,$AQ46,$AK46,$AT46,$Y46,$AB46,$S46,$AN46,$G46,$AW46))</f>
        <v>2</v>
      </c>
      <c r="AN46" s="8"/>
      <c r="AQ46">
        <v>0.89900000000000002</v>
      </c>
      <c r="AR46">
        <f>RANK(AQ46,($J46,$M46,$P46,$V46,$AE46,$AH46,$AQ46,$AK46,$AT46,$Y46,$AB46,$S46,$AN46,$G46,$AW46))</f>
        <v>3</v>
      </c>
      <c r="AT46" s="8">
        <v>0.73</v>
      </c>
      <c r="AU46">
        <f>RANK(AT46,($J46,$M46,$P46,$V46,$AE46,$AH46,$AQ46,$AK46,$AT46,$Y46,$AB46,$S46,$AN46,$G46,$AW46))</f>
        <v>12</v>
      </c>
      <c r="AV46" s="10"/>
      <c r="AW46" s="35">
        <v>0.88200000000000001</v>
      </c>
      <c r="AX46">
        <f>RANK(AW46,($J46,$M46,$P46,$V46,$AE46,$AH46,$AQ46,$AK46,$AT46,$Y46,$AB46,$S46,$AN46,$G46,$AW46))</f>
        <v>5</v>
      </c>
    </row>
    <row r="47" spans="1:54">
      <c r="A47" t="s">
        <v>68</v>
      </c>
      <c r="G47" s="31"/>
      <c r="H47"/>
      <c r="P47" s="8">
        <v>0.626</v>
      </c>
      <c r="Q47">
        <f>RANK(P47,($J47,$M47,$P47,$V47,$AE47,$AH47,$AQ47,$AK47,$AT47,$Y47,$AB47,$S47,$AN47,$G47,$AW47))</f>
        <v>11</v>
      </c>
      <c r="S47" s="8">
        <v>0.63400000000000001</v>
      </c>
      <c r="T47">
        <f>RANK(S47,($J47,$M47,$P47,$V47,$AE47,$AH47,$AQ47,$AK47,$AT47,$Y47,$AB47,$S47,$AN47,$G47,$AW47))</f>
        <v>10</v>
      </c>
      <c r="V47" s="8">
        <v>0.71799999999999997</v>
      </c>
      <c r="W47">
        <f>RANK(V47,($J47,$M47,$P47,$V47,$AE47,$AH47,$AQ47,$AK47,$AT47,$Y47,$AB47,$S47,$AN47,$G47,$AW47))</f>
        <v>1</v>
      </c>
      <c r="Y47" s="8">
        <v>0.71</v>
      </c>
      <c r="Z47">
        <f>RANK(Y47,($J47,$M47,$P47,$V47,$AE47,$AH47,$AQ47,$AK47,$AT47,$Y47,$AB47,$S47,$AN47,$G47,$AW47))</f>
        <v>3</v>
      </c>
      <c r="AB47" s="8">
        <v>0.69499999999999995</v>
      </c>
      <c r="AC47">
        <f>RANK(AB47,($J47,$M47,$P47,$V47,$AE47,$AH47,$AQ47,$AK47,$AT47,$Y47,$AB47,$S47,$AN47,$G47,$AW47))</f>
        <v>5</v>
      </c>
      <c r="AE47" s="8">
        <v>0.69466000000000006</v>
      </c>
      <c r="AF47">
        <f>RANK(AE47,($J47,$M47,$P47,$V47,$AE47,$AH47,$AQ47,$AK47,$AT47,$Y47,$AB47,$S47,$AN47,$G47,$AW47))</f>
        <v>6</v>
      </c>
      <c r="AH47" s="33">
        <v>0.66412000000000004</v>
      </c>
      <c r="AI47">
        <f>RANK(AH47,($J47,$M47,$P47,$V47,$AE47,$AH47,$AQ47,$AK47,$AT47,$Y47,$AB47,$S47,$AN47,$G47,$AW47))</f>
        <v>8</v>
      </c>
      <c r="AN47" s="8">
        <f>1-0.344</f>
        <v>0.65600000000000003</v>
      </c>
      <c r="AO47">
        <f>RANK(AN47,($J47,$M47,$P47,$V47,$AE47,$AH47,$AQ47,$AK47,$AT47,$Y47,$AB47,$S47,$AN47,$G47,$AW47))</f>
        <v>9</v>
      </c>
      <c r="AQ47">
        <v>0.71799999999999997</v>
      </c>
      <c r="AR47">
        <f>RANK(AQ47,($J47,$M47,$P47,$V47,$AE47,$AH47,$AQ47,$AK47,$AT47,$Y47,$AB47,$S47,$AN47,$G47,$AW47))</f>
        <v>1</v>
      </c>
      <c r="AT47" s="8">
        <v>0.71</v>
      </c>
      <c r="AU47">
        <f>RANK(AT47,($J47,$M47,$P47,$V47,$AE47,$AH47,$AQ47,$AK47,$AT47,$Y47,$AB47,$S47,$AN47,$G47,$AW47))</f>
        <v>3</v>
      </c>
      <c r="AV47" s="10"/>
      <c r="AW47" s="35">
        <v>0.68700000000000006</v>
      </c>
      <c r="AX47">
        <f>RANK(AW47,($J47,$M47,$P47,$V47,$AE47,$AH47,$AQ47,$AK47,$AT47,$Y47,$AB47,$S47,$AN47,$G47,$AW47))</f>
        <v>7</v>
      </c>
    </row>
    <row r="48" spans="1:54">
      <c r="A48" t="s">
        <v>69</v>
      </c>
      <c r="G48" s="8">
        <v>0.89700000000000002</v>
      </c>
      <c r="H48">
        <f>RANK(G48,($J48,$M48,$P48,$V48,$AE48,$AH48,$AQ48,$AK48,$AT48,$Y48,$AB48,$S48,$AN48,$G48,$AW48))</f>
        <v>1</v>
      </c>
      <c r="J48" s="7">
        <v>0.8</v>
      </c>
      <c r="K48">
        <f>RANK(J48,($J48,$M48,$P48,$V48,$AE48,$AH48,$AQ48,$AK48,$AT48,$Y48,$AB48,$S48,$AN48,$G48,$AW48))</f>
        <v>4</v>
      </c>
      <c r="P48" s="8">
        <v>0.66300000000000003</v>
      </c>
      <c r="Q48">
        <f>RANK(P48,($J48,$M48,$P48,$V48,$AE48,$AH48,$AQ48,$AK48,$AT48,$Y48,$AB48,$S48,$AN48,$G48,$AW48))</f>
        <v>6</v>
      </c>
      <c r="S48" s="8">
        <v>0.65100000000000002</v>
      </c>
      <c r="T48">
        <f>RANK(S48,($J48,$M48,$P48,$V48,$AE48,$AH48,$AQ48,$AK48,$AT48,$Y48,$AB48,$S48,$AN48,$G48,$AW48))</f>
        <v>9</v>
      </c>
      <c r="V48" s="8">
        <v>0.66300000000000003</v>
      </c>
      <c r="W48">
        <f>RANK(V48,($J48,$M48,$P48,$V48,$AE48,$AH48,$AQ48,$AK48,$AT48,$Y48,$AB48,$S48,$AN48,$G48,$AW48))</f>
        <v>6</v>
      </c>
      <c r="Y48" s="8">
        <v>0.61099999999999999</v>
      </c>
      <c r="Z48">
        <f>RANK(Y48,($J48,$M48,$P48,$V48,$AE48,$AH48,$AQ48,$AK48,$AT48,$Y48,$AB48,$S48,$AN48,$G48,$AW48))</f>
        <v>10</v>
      </c>
      <c r="AB48" s="8">
        <v>0.66300000000000003</v>
      </c>
      <c r="AC48">
        <f>RANK(AB48,($J48,$M48,$P48,$V48,$AE48,$AH48,$AQ48,$AK48,$AT48,$Y48,$AB48,$S48,$AN48,$G48,$AW48))</f>
        <v>6</v>
      </c>
      <c r="AE48" s="8"/>
      <c r="AN48" s="8">
        <f>1-0.406</f>
        <v>0.59399999999999997</v>
      </c>
      <c r="AO48">
        <f>RANK(AN48,($J48,$M48,$P48,$V48,$AE48,$AH48,$AQ48,$AK48,$AT48,$Y48,$AB48,$S48,$AN48,$G48,$AW48))</f>
        <v>11</v>
      </c>
      <c r="AQ48">
        <v>0.83399999999999996</v>
      </c>
      <c r="AR48">
        <f>RANK(AQ48,($J48,$M48,$P48,$V48,$AE48,$AH48,$AQ48,$AK48,$AT48,$Y48,$AB48,$S48,$AN48,$G48,$AW48))</f>
        <v>2</v>
      </c>
      <c r="AT48" s="8">
        <v>0.81699999999999995</v>
      </c>
      <c r="AU48">
        <f>RANK(AT48,($J48,$M48,$P48,$V48,$AE48,$AH48,$AQ48,$AK48,$AT48,$Y48,$AB48,$S48,$AN48,$G48,$AW48))</f>
        <v>3</v>
      </c>
      <c r="AV48" s="10"/>
      <c r="AW48" s="35">
        <v>0.749</v>
      </c>
      <c r="AX48">
        <f>RANK(AW48,($J48,$M48,$P48,$V48,$AE48,$AH48,$AQ48,$AK48,$AT48,$Y48,$AB48,$S48,$AN48,$G48,$AW48))</f>
        <v>5</v>
      </c>
    </row>
    <row r="49" spans="1:51">
      <c r="A49" t="s">
        <v>70</v>
      </c>
      <c r="G49" s="31"/>
      <c r="H49"/>
      <c r="J49" s="7">
        <v>0.89900000000000002</v>
      </c>
      <c r="K49">
        <f>RANK(J49,($J49,$M49,$P49,$V49,$AE49,$AH49,$AQ49,$AK49,$AT49,$Y49,$AB49,$S49,$AN49,$G49,$AW49))</f>
        <v>3</v>
      </c>
      <c r="P49" s="8">
        <v>0.76</v>
      </c>
      <c r="Q49">
        <f>RANK(P49,($J49,$M49,$P49,$V49,$AE49,$AH49,$AQ49,$AK49,$AT49,$Y49,$AB49,$S49,$AN49,$G49,$AW49))</f>
        <v>9</v>
      </c>
      <c r="S49" s="8">
        <v>0.67400000000000004</v>
      </c>
      <c r="T49">
        <f>RANK(S49,($J49,$M49,$P49,$V49,$AE49,$AH49,$AQ49,$AK49,$AT49,$Y49,$AB49,$S49,$AN49,$G49,$AW49))</f>
        <v>10</v>
      </c>
      <c r="V49" s="8">
        <v>0.86</v>
      </c>
      <c r="W49">
        <f>RANK(V49,($J49,$M49,$P49,$V49,$AE49,$AH49,$AQ49,$AK49,$AT49,$Y49,$AB49,$S49,$AN49,$G49,$AW49))</f>
        <v>6</v>
      </c>
      <c r="Y49" s="8">
        <v>0.79800000000000004</v>
      </c>
      <c r="Z49">
        <f>RANK(Y49,($J49,$M49,$P49,$V49,$AE49,$AH49,$AQ49,$AK49,$AT49,$Y49,$AB49,$S49,$AN49,$G49,$AW49))</f>
        <v>8</v>
      </c>
      <c r="AB49" s="8">
        <v>0.86</v>
      </c>
      <c r="AC49">
        <f>RANK(AB49,($J49,$M49,$P49,$V49,$AE49,$AH49,$AQ49,$AK49,$AT49,$Y49,$AB49,$S49,$AN49,$G49,$AW49))</f>
        <v>6</v>
      </c>
      <c r="AE49" s="8"/>
      <c r="AN49" s="8">
        <f>1-0.124</f>
        <v>0.876</v>
      </c>
      <c r="AO49">
        <f>RANK(AN49,($J49,$M49,$P49,$V49,$AE49,$AH49,$AQ49,$AK49,$AT49,$Y49,$AB49,$S49,$AN49,$G49,$AW49))</f>
        <v>4</v>
      </c>
      <c r="AQ49">
        <v>0.90700000000000003</v>
      </c>
      <c r="AR49">
        <f>RANK(AQ49,($J49,$M49,$P49,$V49,$AE49,$AH49,$AQ49,$AK49,$AT49,$Y49,$AB49,$S49,$AN49,$G49,$AW49))</f>
        <v>2</v>
      </c>
      <c r="AT49" s="8">
        <v>0.93799999999999994</v>
      </c>
      <c r="AU49">
        <f>RANK(AT49,($J49,$M49,$P49,$V49,$AE49,$AH49,$AQ49,$AK49,$AT49,$Y49,$AB49,$S49,$AN49,$G49,$AW49))</f>
        <v>1</v>
      </c>
      <c r="AV49" s="10"/>
      <c r="AW49" s="35">
        <v>0.876</v>
      </c>
      <c r="AX49">
        <f>RANK(AW49,($J49,$M49,$P49,$V49,$AE49,$AH49,$AQ49,$AK49,$AT49,$Y49,$AB49,$S49,$AN49,$G49,$AW49))</f>
        <v>4</v>
      </c>
      <c r="AY49" s="1"/>
    </row>
    <row r="50" spans="1:51">
      <c r="A50" t="s">
        <v>71</v>
      </c>
      <c r="G50" s="31"/>
      <c r="H50"/>
      <c r="J50" s="7">
        <v>0.72599999999999998</v>
      </c>
      <c r="K50">
        <f>RANK(J50,($J50,$M50,$P50,$V50,$AE50,$AH50,$AQ50,$AK50,$AT50,$Y50,$AB50,$S50,$AN50,$G50,$AW50))</f>
        <v>5</v>
      </c>
      <c r="P50" s="8">
        <v>0.66900000000000004</v>
      </c>
      <c r="Q50">
        <f>RANK(P50,($J50,$M50,$P50,$V50,$AE50,$AH50,$AQ50,$AK50,$AT50,$Y50,$AB50,$S50,$AN50,$G50,$AW50))</f>
        <v>9</v>
      </c>
      <c r="S50" s="8">
        <v>0.433</v>
      </c>
      <c r="T50">
        <f>RANK(S50,($J50,$M50,$P50,$V50,$AE50,$AH50,$AQ50,$AK50,$AT50,$Y50,$AB50,$S50,$AN50,$G50,$AW50))</f>
        <v>11</v>
      </c>
      <c r="V50" s="8">
        <v>0.71299999999999997</v>
      </c>
      <c r="W50">
        <f>RANK(V50,($J50,$M50,$P50,$V50,$AE50,$AH50,$AQ50,$AK50,$AT50,$Y50,$AB50,$S50,$AN50,$G50,$AW50))</f>
        <v>6</v>
      </c>
      <c r="Y50" s="8">
        <v>0.71299999999999997</v>
      </c>
      <c r="Z50">
        <f>RANK(Y50,($J50,$M50,$P50,$V50,$AE50,$AH50,$AQ50,$AK50,$AT50,$Y50,$AB50,$S50,$AN50,$G50,$AW50))</f>
        <v>6</v>
      </c>
      <c r="AB50" s="8">
        <v>0.71299999999999997</v>
      </c>
      <c r="AC50">
        <f>RANK(AB50,($J50,$M50,$P50,$V50,$AE50,$AH50,$AQ50,$AK50,$AT50,$Y50,$AB50,$S50,$AN50,$G50,$AW50))</f>
        <v>6</v>
      </c>
      <c r="AE50" s="33">
        <v>0.76032999999999995</v>
      </c>
      <c r="AF50">
        <f>RANK(AE50,($J50,$M50,$P50,$V50,$AE50,$AH50,$AQ50,$AK50,$AT50,$Y50,$AB50,$S50,$AN50,$G50,$AW50))</f>
        <v>4</v>
      </c>
      <c r="AH50" s="33">
        <v>0.60606000000000004</v>
      </c>
      <c r="AI50">
        <f>RANK(AH50,($J50,$M50,$P50,$V50,$AE50,$AH50,$AQ50,$AK50,$AT50,$Y50,$AB50,$S50,$AN50,$G50,$AW50))</f>
        <v>10</v>
      </c>
      <c r="AQ50">
        <v>0.80400000000000005</v>
      </c>
      <c r="AR50">
        <f>RANK(AQ50,($J50,$M50,$P50,$V50,$AE50,$AH50,$AQ50,$AK50,$AT50,$Y50,$AB50,$S50,$AN50,$G50,$AW50))</f>
        <v>2</v>
      </c>
      <c r="AT50" s="8">
        <v>0.76400000000000001</v>
      </c>
      <c r="AU50">
        <f>RANK(AT50,($J50,$M50,$P50,$V50,$AE50,$AH50,$AQ50,$AK50,$AT50,$Y50,$AB50,$S50,$AN50,$G50,$AW50))</f>
        <v>3</v>
      </c>
      <c r="AV50" s="10"/>
      <c r="AW50" s="35">
        <v>0.80700000000000005</v>
      </c>
      <c r="AX50">
        <f>RANK(AW50,($J50,$M50,$P50,$V50,$AE50,$AH50,$AQ50,$AK50,$AT50,$Y50,$AB50,$S50,$AN50,$G50,$AW50))</f>
        <v>1</v>
      </c>
      <c r="AY50" s="13"/>
    </row>
    <row r="51" spans="1:51">
      <c r="A51" t="s">
        <v>72</v>
      </c>
      <c r="G51" s="8">
        <v>0.81818181818181801</v>
      </c>
      <c r="H51">
        <f>RANK(G51,($J51,$M51,$P51,$V51,$AE51,$AH51,$AQ51,$AK51,$AT51,$Y51,$AB51,$S51,$AN51,$G51,$AW51))</f>
        <v>5</v>
      </c>
      <c r="P51" s="8">
        <v>0.66900000000000004</v>
      </c>
      <c r="Q51">
        <f>RANK(P51,($J51,$M51,$P51,$V51,$AE51,$AH51,$AQ51,$AK51,$AT51,$Y51,$AB51,$S51,$AN51,$G51,$AW51))</f>
        <v>7</v>
      </c>
      <c r="S51" s="8">
        <v>0.503</v>
      </c>
      <c r="T51">
        <f>RANK(S51,($J51,$M51,$P51,$V51,$AE51,$AH51,$AQ51,$AK51,$AT51,$Y51,$AB51,$S51,$AN51,$G51,$AW51))</f>
        <v>11</v>
      </c>
      <c r="V51" s="8">
        <v>0.57199999999999995</v>
      </c>
      <c r="W51">
        <f>RANK(V51,($J51,$M51,$P51,$V51,$AE51,$AH51,$AQ51,$AK51,$AT51,$Y51,$AB51,$S51,$AN51,$G51,$AW51))</f>
        <v>10</v>
      </c>
      <c r="Y51" s="8">
        <v>0.61699999999999999</v>
      </c>
      <c r="Z51">
        <f>RANK(Y51,($J51,$M51,$P51,$V51,$AE51,$AH51,$AQ51,$AK51,$AT51,$Y51,$AB51,$S51,$AN51,$G51,$AW51))</f>
        <v>9</v>
      </c>
      <c r="AB51" s="8">
        <v>0.63300000000000001</v>
      </c>
      <c r="AC51">
        <f>RANK(AB51,($J51,$M51,$P51,$V51,$AE51,$AH51,$AQ51,$AK51,$AT51,$Y51,$AB51,$S51,$AN51,$G51,$AW51))</f>
        <v>8</v>
      </c>
      <c r="AE51" s="33">
        <v>0.84470000000000001</v>
      </c>
      <c r="AF51">
        <f>RANK(AE51,($J51,$M51,$P51,$V51,$AE51,$AH51,$AQ51,$AK51,$AT51,$Y51,$AB51,$S51,$AN51,$G51,$AW51))</f>
        <v>4</v>
      </c>
      <c r="AH51" s="33">
        <v>0.71287999999999996</v>
      </c>
      <c r="AI51">
        <f>RANK(AH51,($J51,$M51,$P51,$V51,$AE51,$AH51,$AQ51,$AK51,$AT51,$Y51,$AB51,$S51,$AN51,$G51,$AW51))</f>
        <v>6</v>
      </c>
      <c r="AQ51">
        <v>0.91800000000000004</v>
      </c>
      <c r="AR51">
        <f>RANK(AQ51,($J51,$M51,$P51,$V51,$AE51,$AH51,$AQ51,$AK51,$AT51,$Y51,$AB51,$S51,$AN51,$G51,$AW51))</f>
        <v>2</v>
      </c>
      <c r="AT51" s="8">
        <v>0.92</v>
      </c>
      <c r="AU51">
        <f>RANK(AT51,($J51,$M51,$P51,$V51,$AE51,$AH51,$AQ51,$AK51,$AT51,$Y51,$AB51,$S51,$AN51,$G51,$AW51))</f>
        <v>1</v>
      </c>
      <c r="AV51" s="10"/>
      <c r="AW51" s="35">
        <v>0.89800000000000002</v>
      </c>
      <c r="AX51">
        <f>RANK(AW51,($J51,$M51,$P51,$V51,$AE51,$AH51,$AQ51,$AK51,$AT51,$Y51,$AB51,$S51,$AN51,$G51,$AW51))</f>
        <v>3</v>
      </c>
    </row>
    <row r="52" spans="1:51">
      <c r="A52" t="s">
        <v>73</v>
      </c>
      <c r="G52" s="8">
        <v>0.73456790123456694</v>
      </c>
      <c r="H52">
        <f>RANK(G52,($J52,$M52,$P52,$V52,$AE52,$AH52,$AQ52,$AK52,$AT52,$Y52,$AB52,$S52,$AN52,$G52,$AW52))</f>
        <v>3</v>
      </c>
      <c r="P52" s="8">
        <v>0.61</v>
      </c>
      <c r="Q52">
        <f>RANK(P52,($J52,$M52,$P52,$V52,$AE52,$AH52,$AQ52,$AK52,$AT52,$Y52,$AB52,$S52,$AN52,$G52,$AW52))</f>
        <v>9</v>
      </c>
      <c r="S52" s="8">
        <v>0.502</v>
      </c>
      <c r="T52">
        <f>RANK(S52,($J52,$M52,$P52,$V52,$AE52,$AH52,$AQ52,$AK52,$AT52,$Y52,$AB52,$S52,$AN52,$G52,$AW52))</f>
        <v>11</v>
      </c>
      <c r="V52" s="8">
        <v>0.623</v>
      </c>
      <c r="W52">
        <f>RANK(V52,($J52,$M52,$P52,$V52,$AE52,$AH52,$AQ52,$AK52,$AT52,$Y52,$AB52,$S52,$AN52,$G52,$AW52))</f>
        <v>7</v>
      </c>
      <c r="Y52" s="8">
        <v>0.57999999999999996</v>
      </c>
      <c r="Z52">
        <f>RANK(Y52,($J52,$M52,$P52,$V52,$AE52,$AH52,$AQ52,$AK52,$AT52,$Y52,$AB52,$S52,$AN52,$G52,$AW52))</f>
        <v>10</v>
      </c>
      <c r="AB52" s="8">
        <v>0.61399999999999999</v>
      </c>
      <c r="AC52">
        <f>RANK(AB52,($J52,$M52,$P52,$V52,$AE52,$AH52,$AQ52,$AK52,$AT52,$Y52,$AB52,$S52,$AN52,$G52,$AW52))</f>
        <v>8</v>
      </c>
      <c r="AE52" s="33">
        <v>0.71480999999999995</v>
      </c>
      <c r="AF52">
        <f>RANK(AE52,($J52,$M52,$P52,$V52,$AE52,$AH52,$AQ52,$AK52,$AT52,$Y52,$AB52,$S52,$AN52,$G52,$AW52))</f>
        <v>5</v>
      </c>
      <c r="AH52" s="33">
        <v>0.64690999999999999</v>
      </c>
      <c r="AI52">
        <f>RANK(AH52,($J52,$M52,$P52,$V52,$AE52,$AH52,$AQ52,$AK52,$AT52,$Y52,$AB52,$S52,$AN52,$G52,$AW52))</f>
        <v>6</v>
      </c>
      <c r="AQ52">
        <v>0.82499999999999996</v>
      </c>
      <c r="AR52">
        <f>RANK(AQ52,($J52,$M52,$P52,$V52,$AE52,$AH52,$AQ52,$AK52,$AT52,$Y52,$AB52,$S52,$AN52,$G52,$AW52))</f>
        <v>1</v>
      </c>
      <c r="AT52" s="8">
        <v>0.73</v>
      </c>
      <c r="AU52">
        <f>RANK(AT52,($J52,$M52,$P52,$V52,$AE52,$AH52,$AQ52,$AK52,$AT52,$Y52,$AB52,$S52,$AN52,$G52,$AW52))</f>
        <v>4</v>
      </c>
      <c r="AV52" s="10"/>
      <c r="AW52" s="35">
        <v>0.80200000000000005</v>
      </c>
      <c r="AX52">
        <v>2</v>
      </c>
    </row>
    <row r="53" spans="1:51">
      <c r="A53" t="s">
        <v>74</v>
      </c>
      <c r="G53" s="31"/>
      <c r="H53"/>
      <c r="P53">
        <v>0.876</v>
      </c>
      <c r="Q53">
        <f>RANK(P53,($J53,$M53,$P53,$V53,$AE53,$AH53,$AQ53,$AK53,$AT53,$Y53,$AB53,$S53,$AN53,$G53,$AW53))</f>
        <v>9</v>
      </c>
      <c r="S53">
        <v>0.81899999999999995</v>
      </c>
      <c r="T53">
        <f>RANK(S53,($J53,$M53,$P53,$V53,$AE53,$AH53,$AQ53,$AK53,$AT53,$Y53,$AB53,$S53,$AN53,$G53,$AW53))</f>
        <v>10</v>
      </c>
      <c r="V53" s="10">
        <v>0.98899999999999999</v>
      </c>
      <c r="W53">
        <f>RANK(V53,($J53,$M53,$P53,$V53,$AE53,$AH53,$AQ53,$AK53,$AT53,$Y53,$AB53,$S53,$AN53,$G53,$AW53))</f>
        <v>4</v>
      </c>
      <c r="Y53" s="10">
        <v>0.98899999999999999</v>
      </c>
      <c r="Z53">
        <f>RANK(Y53,($J53,$M53,$P53,$V53,$AE53,$AH53,$AQ53,$AK53,$AT53,$Y53,$AB53,$S53,$AN53,$G53,$AW53))</f>
        <v>4</v>
      </c>
      <c r="AB53" s="10">
        <v>0.99199999999999999</v>
      </c>
      <c r="AC53">
        <f>RANK(AB53,($J53,$M53,$P53,$V53,$AE53,$AH53,$AQ53,$AK53,$AT53,$Y53,$AB53,$S53,$AN53,$G53,$AW53))</f>
        <v>3</v>
      </c>
      <c r="AE53" s="33">
        <v>1</v>
      </c>
      <c r="AF53">
        <f>RANK(AE53,($J53,$M53,$P53,$V53,$AE53,$AH53,$AQ53,$AK53,$AT53,$Y53,$AB53,$S53,$AN53,$G53,$AW53))</f>
        <v>1</v>
      </c>
      <c r="AH53" s="33">
        <v>0.91622000000000003</v>
      </c>
      <c r="AI53">
        <f>RANK(AH53,($J53,$M53,$P53,$V53,$AE53,$AH53,$AQ53,$AK53,$AT53,$Y53,$AB53,$S53,$AN53,$G53,$AW53))</f>
        <v>7</v>
      </c>
      <c r="AQ53">
        <v>0.90500000000000003</v>
      </c>
      <c r="AR53">
        <f>RANK(AQ53,($J53,$M53,$P53,$V53,$AE53,$AH53,$AQ53,$AK53,$AT53,$Y53,$AB53,$S53,$AN53,$G53,$AW53))</f>
        <v>8</v>
      </c>
      <c r="AT53" s="8">
        <v>0.92400000000000004</v>
      </c>
      <c r="AU53">
        <f>RANK(AT53,($J53,$M53,$P53,$V53,$AE53,$AH53,$AQ53,$AK53,$AT53,$Y53,$AB53,$S53,$AN53,$G53,$AW53))</f>
        <v>6</v>
      </c>
      <c r="AV53" s="10"/>
      <c r="AW53" s="35">
        <v>0.997</v>
      </c>
      <c r="AX53">
        <v>2</v>
      </c>
    </row>
    <row r="54" spans="1:51">
      <c r="A54" t="s">
        <v>75</v>
      </c>
      <c r="G54" s="8">
        <v>0.89700000000000002</v>
      </c>
      <c r="H54">
        <f>RANK(G54,($J54,$M54,$P54,$V54,$AE54,$AH54,$AQ54,$AK54,$AT54,$Y54,$AB54,$S54,$AN54,$G54,$AW54))</f>
        <v>3</v>
      </c>
      <c r="P54">
        <v>0.505</v>
      </c>
      <c r="Q54">
        <f>RANK(P54,($J54,$M54,$P54,$V54,$AE54,$AH54,$AQ54,$AK54,$AT54,$Y54,$AB54,$S54,$AN54,$G54,$AW54))</f>
        <v>10</v>
      </c>
      <c r="S54">
        <v>0.48599999999999999</v>
      </c>
      <c r="T54">
        <f>RANK(S54,($J54,$M54,$P54,$V54,$AE54,$AH54,$AQ54,$AK54,$AT54,$Y54,$AB54,$S54,$AN54,$G54,$AW54))</f>
        <v>11</v>
      </c>
      <c r="V54" s="10">
        <v>0.50900000000000001</v>
      </c>
      <c r="W54">
        <f>RANK(V54,($J54,$M54,$P54,$V54,$AE54,$AH54,$AQ54,$AK54,$AT54,$Y54,$AB54,$S54,$AN54,$G54,$AW54))</f>
        <v>8</v>
      </c>
      <c r="Y54" s="10">
        <v>0.53500000000000003</v>
      </c>
      <c r="Z54">
        <f>RANK(Y54,($J54,$M54,$P54,$V54,$AE54,$AH54,$AQ54,$AK54,$AT54,$Y54,$AB54,$S54,$AN54,$G54,$AW54))</f>
        <v>6</v>
      </c>
      <c r="AB54" s="10">
        <v>0.53500000000000003</v>
      </c>
      <c r="AE54" s="33">
        <v>0.54449999999999998</v>
      </c>
      <c r="AF54">
        <f>RANK(AE54,($J54,$M54,$P54,$V54,$AE54,$AH54,$AQ54,$AK54,$AT54,$Y54,$AB54,$S54,$AN54,$G54,$AW54))</f>
        <v>5</v>
      </c>
      <c r="AH54" s="33">
        <v>0.50649999999999995</v>
      </c>
      <c r="AI54">
        <f>RANK(AH54,($J54,$M54,$P54,$V54,$AE54,$AH54,$AQ54,$AK54,$AT54,$Y54,$AB54,$S54,$AN54,$G54,$AW54))</f>
        <v>9</v>
      </c>
      <c r="AQ54">
        <v>0.93400000000000005</v>
      </c>
      <c r="AR54">
        <f>RANK(AQ54,($J54,$M54,$P54,$V54,$AE54,$AH54,$AQ54,$AK54,$AT54,$Y54,$AB54,$S54,$AN54,$G54,$AW54))</f>
        <v>2</v>
      </c>
      <c r="AT54" s="8">
        <v>0.875</v>
      </c>
      <c r="AU54">
        <f>RANK(AT54,($J54,$M54,$P54,$V54,$AE54,$AH54,$AQ54,$AK54,$AT54,$Y54,$AB54,$S54,$AN54,$G54,$AW54))</f>
        <v>4</v>
      </c>
      <c r="AV54" s="10"/>
      <c r="AW54" s="35">
        <v>0.995</v>
      </c>
      <c r="AX54">
        <v>2</v>
      </c>
    </row>
    <row r="55" spans="1:51">
      <c r="A55" t="s">
        <v>76</v>
      </c>
      <c r="G55" s="8">
        <v>0.71942446043165409</v>
      </c>
      <c r="H55">
        <f>RANK(G55,($J55,$M55,$P55,$V55,$AE55,$AH55,$AQ55,$AK55,$AT55,$Y55,$AB55,$S55,$AN55,$G55,$AW55))</f>
        <v>7</v>
      </c>
      <c r="P55">
        <v>0.71899999999999997</v>
      </c>
      <c r="Q55">
        <f>RANK(P55,($J55,$M55,$P55,$V55,$AE55,$AH55,$AQ55,$AK55,$AT55,$Y55,$AB55,$S55,$AN55,$G55,$AW55))</f>
        <v>8</v>
      </c>
      <c r="S55">
        <v>0.70499999999999996</v>
      </c>
      <c r="T55">
        <f>RANK(S55,($J55,$M55,$P55,$V55,$AE55,$AH55,$AQ55,$AK55,$AT55,$Y55,$AB55,$S55,$AN55,$G55,$AW55))</f>
        <v>10</v>
      </c>
      <c r="V55">
        <v>0.79100000000000004</v>
      </c>
      <c r="W55">
        <f>RANK(V55,($J55,$M55,$P55,$V55,$AE55,$AH55,$AQ55,$AK55,$AT55,$Y55,$AB55,$S55,$AN55,$G55,$AW55))</f>
        <v>2</v>
      </c>
      <c r="Y55">
        <v>0.69799999999999995</v>
      </c>
      <c r="Z55">
        <f>RANK(Y55,($J55,$M55,$P55,$V55,$AE55,$AH55,$AQ55,$AK55,$AT55,$Y55,$AB55,$S55,$AN55,$G55,$AW55))</f>
        <v>11</v>
      </c>
      <c r="AB55">
        <v>0.71199999999999997</v>
      </c>
      <c r="AC55">
        <f>RANK(AB55,($J55,$M55,$P55,$V55,$AE55,$AH55,$AQ55,$AK55,$AT55,$Y55,$AB55,$S55,$AN55,$G55,$AW55))</f>
        <v>9</v>
      </c>
      <c r="AE55" s="33">
        <v>0.74819999999999998</v>
      </c>
      <c r="AF55">
        <f>RANK(AE55,($J55,$M55,$P55,$V55,$AE55,$AH55,$AQ55,$AK55,$AT55,$Y55,$AB55,$S55,$AN55,$G55,$AW55))</f>
        <v>3</v>
      </c>
      <c r="AH55" s="33">
        <v>0.85611999999999999</v>
      </c>
      <c r="AI55">
        <f>RANK(AH55,($J55,$M55,$P55,$V55,$AE55,$AH55,$AQ55,$AK55,$AT55,$Y55,$AB55,$S55,$AN55,$G55,$AW55))</f>
        <v>1</v>
      </c>
      <c r="AQ55">
        <v>0.748</v>
      </c>
      <c r="AR55">
        <f>RANK(AQ55,($J55,$M55,$P55,$V55,$AE55,$AH55,$AQ55,$AK55,$AT55,$Y55,$AB55,$S55,$AN55,$G55,$AW55))</f>
        <v>4</v>
      </c>
      <c r="AT55">
        <v>0.748</v>
      </c>
      <c r="AU55">
        <f>RANK(AT55,($J55,$M55,$P55,$V55,$AE55,$AH55,$AQ55,$AK55,$AT55,$Y55,$AB55,$S55,$AN55,$G55,$AW55))</f>
        <v>4</v>
      </c>
      <c r="AV55" s="10"/>
      <c r="AW55">
        <v>0.748</v>
      </c>
      <c r="AX55">
        <v>2</v>
      </c>
    </row>
    <row r="56" spans="1:51">
      <c r="A56" s="5" t="s">
        <v>77</v>
      </c>
      <c r="G56" s="8">
        <v>0.6</v>
      </c>
      <c r="H56">
        <f>RANK(G56,($J56,$M56,$P56,$V56,$AE56,$AH56,$AQ56,$AK56,$AT56,$Y56,$AB56,$S56,$AN56,$G56,$AW56))</f>
        <v>11</v>
      </c>
      <c r="P56">
        <v>0.75</v>
      </c>
      <c r="Q56">
        <f>RANK(P56,($J56,$M56,$P56,$V56,$AE56,$AH56,$AQ56,$AK56,$AT56,$Y56,$AB56,$S56,$AN56,$G56,$AW56))</f>
        <v>6</v>
      </c>
      <c r="S56">
        <v>0.85</v>
      </c>
      <c r="T56">
        <f>RANK(S56,($J56,$M56,$P56,$V56,$AE56,$AH56,$AQ56,$AK56,$AT56,$Y56,$AB56,$S56,$AN56,$G56,$AW56))</f>
        <v>4</v>
      </c>
      <c r="V56">
        <v>0.7</v>
      </c>
      <c r="W56">
        <f>RANK(V56,($J56,$M56,$P56,$V56,$AE56,$AH56,$AQ56,$AK56,$AT56,$Y56,$AB56,$S56,$AN56,$G56,$AW56))</f>
        <v>7</v>
      </c>
      <c r="Y56">
        <v>0.65</v>
      </c>
      <c r="Z56">
        <f>RANK(Y56,($J56,$M56,$P56,$V56,$AE56,$AH56,$AQ56,$AK56,$AT56,$Y56,$AB56,$S56,$AN56,$G56,$AW56))</f>
        <v>9</v>
      </c>
      <c r="AB56">
        <v>0.7</v>
      </c>
      <c r="AC56">
        <f>RANK(AB56,($J56,$M56,$P56,$V56,$AE56,$AH56,$AQ56,$AK56,$AT56,$Y56,$AB56,$S56,$AN56,$G56,$AW56))</f>
        <v>7</v>
      </c>
      <c r="AE56" s="33">
        <v>0.8</v>
      </c>
      <c r="AF56">
        <f>RANK(AE56,($J56,$M56,$P56,$V56,$AE56,$AH56,$AQ56,$AK56,$AT56,$Y56,$AB56,$S56,$AN56,$G56,$AW56))</f>
        <v>5</v>
      </c>
      <c r="AH56" s="33">
        <v>0.9</v>
      </c>
      <c r="AI56">
        <f>RANK(AH56,($J56,$M56,$P56,$V56,$AE56,$AH56,$AQ56,$AK56,$AT56,$Y56,$AB56,$S56,$AN56,$G56,$AW56))</f>
        <v>2</v>
      </c>
      <c r="AQ56">
        <v>0.9</v>
      </c>
      <c r="AR56">
        <f>RANK(AQ56,($J56,$M56,$P56,$V56,$AE56,$AH56,$AQ56,$AK56,$AT56,$Y56,$AB56,$S56,$AN56,$G56,$AW56))</f>
        <v>2</v>
      </c>
      <c r="AT56">
        <v>1</v>
      </c>
      <c r="AU56">
        <f>RANK(AT56,($J56,$M56,$P56,$V56,$AE56,$AH56,$AQ56,$AK56,$AT56,$Y56,$AB56,$S56,$AN56,$G56,$AW56))</f>
        <v>1</v>
      </c>
      <c r="AV56" s="10"/>
      <c r="AW56">
        <v>0.65</v>
      </c>
      <c r="AX56">
        <v>2</v>
      </c>
    </row>
    <row r="57" spans="1:51">
      <c r="A57" s="5" t="s">
        <v>78</v>
      </c>
      <c r="B57" s="5"/>
      <c r="C57" s="6"/>
      <c r="D57" s="6"/>
      <c r="G57" s="8">
        <v>0.65</v>
      </c>
      <c r="H57">
        <f>RANK(G57,($J57,$M57,$P57,$V57,$AE57,$AH57,$AQ57,$AK57,$AT57,$Y57,$AB57,$S57,$AN57,$G57,$AW57))</f>
        <v>7</v>
      </c>
      <c r="P57">
        <v>0.55000000000000004</v>
      </c>
      <c r="Q57">
        <f>RANK(P57,($J57,$M57,$P57,$V57,$AE57,$AH57,$AQ57,$AK57,$AT57,$Y57,$AB57,$S57,$AN57,$G57,$AW57))</f>
        <v>9</v>
      </c>
      <c r="S57">
        <v>0.55000000000000004</v>
      </c>
      <c r="T57">
        <f>RANK(S57,($J57,$M57,$P57,$V57,$AE57,$AH57,$AQ57,$AK57,$AT57,$Y57,$AB57,$S57,$AN57,$G57,$AW57))</f>
        <v>9</v>
      </c>
      <c r="V57">
        <v>0.75</v>
      </c>
      <c r="W57">
        <f>RANK(V57,($J57,$M57,$P57,$V57,$AE57,$AH57,$AQ57,$AK57,$AT57,$Y57,$AB57,$S57,$AN57,$G57,$AW57))</f>
        <v>4</v>
      </c>
      <c r="Y57">
        <v>0.65</v>
      </c>
      <c r="Z57">
        <f>RANK(Y57,($J57,$M57,$P57,$V57,$AE57,$AH57,$AQ57,$AK57,$AT57,$Y57,$AB57,$S57,$AN57,$G57,$AW57))</f>
        <v>7</v>
      </c>
      <c r="AB57">
        <v>0.75</v>
      </c>
      <c r="AC57">
        <f>RANK(AB57,($J57,$M57,$P57,$V57,$AE57,$AH57,$AQ57,$AK57,$AT57,$Y57,$AB57,$S57,$AN57,$G57,$AW57))</f>
        <v>4</v>
      </c>
      <c r="AE57" s="33">
        <v>0.5</v>
      </c>
      <c r="AF57">
        <f>RANK(AE57,($J57,$M57,$P57,$V57,$AE57,$AH57,$AQ57,$AK57,$AT57,$Y57,$AB57,$S57,$AN57,$G57,$AW57))</f>
        <v>11</v>
      </c>
      <c r="AH57" s="33">
        <v>0.7</v>
      </c>
      <c r="AI57">
        <f>RANK(AH57,($J57,$M57,$P57,$V57,$AE57,$AH57,$AQ57,$AK57,$AT57,$Y57,$AB57,$S57,$AN57,$G57,$AW57))</f>
        <v>6</v>
      </c>
      <c r="AQ57">
        <v>1</v>
      </c>
      <c r="AR57">
        <f>RANK(AQ57,($J57,$M57,$P57,$V57,$AE57,$AH57,$AQ57,$AK57,$AT57,$Y57,$AB57,$S57,$AN57,$G57,$AW57))</f>
        <v>1</v>
      </c>
      <c r="AT57">
        <v>0.95</v>
      </c>
      <c r="AU57">
        <f>RANK(AT57,($J57,$M57,$P57,$V57,$AE57,$AH57,$AQ57,$AK57,$AT57,$Y57,$AB57,$S57,$AN57,$G57,$AW57))</f>
        <v>2</v>
      </c>
      <c r="AV57" s="10"/>
      <c r="AW57">
        <v>0.9</v>
      </c>
      <c r="AX57">
        <v>2</v>
      </c>
    </row>
    <row r="58" spans="1:51">
      <c r="A58" s="5" t="s">
        <v>79</v>
      </c>
      <c r="B58" s="5"/>
      <c r="C58" s="6"/>
      <c r="D58" s="6"/>
      <c r="G58" s="31"/>
      <c r="H58"/>
      <c r="P58">
        <v>0.51600000000000001</v>
      </c>
      <c r="Q58">
        <f>RANK(P58,($J58,$M58,$P58,$V58,$AE58,$AH58,$AQ58,$AK58,$AT58,$Y58,$AB58,$S58,$AN58,$G58,$AW58))</f>
        <v>10</v>
      </c>
      <c r="S58">
        <v>0.54699999999999904</v>
      </c>
      <c r="T58">
        <f>RANK(S58,($J58,$M58,$P58,$V58,$AE58,$AH58,$AQ58,$AK58,$AT58,$Y58,$AB58,$S58,$AN58,$G58,$AW58))</f>
        <v>7</v>
      </c>
      <c r="V58">
        <v>0.53100000000000003</v>
      </c>
      <c r="W58">
        <f>RANK(V58,($J58,$M58,$P58,$V58,$AE58,$AH58,$AQ58,$AK58,$AT58,$Y58,$AB58,$S58,$AN58,$G58,$AW58))</f>
        <v>9</v>
      </c>
      <c r="Y58">
        <v>0.56200000000000006</v>
      </c>
      <c r="Z58">
        <f>RANK(Y58,($J58,$M58,$P58,$V58,$AE58,$AH58,$AQ58,$AK58,$AT58,$Y58,$AB58,$S58,$AN58,$G58,$AW58))</f>
        <v>6</v>
      </c>
      <c r="AB58">
        <v>0.54699999999999904</v>
      </c>
      <c r="AC58">
        <f>RANK(AB58,($J58,$M58,$P58,$V58,$AE58,$AH58,$AQ58,$AK58,$AT58,$Y58,$AB58,$S58,$AN58,$G58,$AW58))</f>
        <v>7</v>
      </c>
      <c r="AE58" s="33">
        <v>0.70311999999999997</v>
      </c>
      <c r="AF58">
        <f>RANK(AE58,($J58,$M58,$P58,$V58,$AE58,$AH58,$AQ58,$AK58,$AT58,$Y58,$AB58,$S58,$AN58,$G58,$AW58))</f>
        <v>1</v>
      </c>
      <c r="AH58" s="33">
        <v>0.625</v>
      </c>
      <c r="AI58">
        <f>RANK(AH58,($J58,$M58,$P58,$V58,$AE58,$AH58,$AQ58,$AK58,$AT58,$Y58,$AB58,$S58,$AN58,$G58,$AW58))</f>
        <v>3</v>
      </c>
      <c r="AQ58">
        <v>0.625</v>
      </c>
      <c r="AR58">
        <f>RANK(AQ58,($J58,$M58,$P58,$V58,$AE58,$AH58,$AQ58,$AK58,$AT58,$Y58,$AB58,$S58,$AN58,$G58,$AW58))</f>
        <v>3</v>
      </c>
      <c r="AT58">
        <v>0.68700000000000006</v>
      </c>
      <c r="AU58">
        <f>RANK(AT58,($J58,$M58,$P58,$V58,$AE58,$AH58,$AQ58,$AK58,$AT58,$Y58,$AB58,$S58,$AN58,$G58,$AW58))</f>
        <v>2</v>
      </c>
      <c r="AV58" s="10"/>
      <c r="AW58">
        <v>0.625</v>
      </c>
      <c r="AX58">
        <v>2</v>
      </c>
    </row>
    <row r="59" spans="1:51">
      <c r="A59" t="s">
        <v>80</v>
      </c>
      <c r="G59" s="8">
        <v>0.92105263157894701</v>
      </c>
      <c r="H59">
        <f>RANK(G59,($J59,$M59,$P59,$V59,$AE59,$AH59,$AQ59,$AK59,$AT59,$Y59,$AB59,$S59,$AN59,$G59,$AW59))</f>
        <v>3</v>
      </c>
      <c r="P59">
        <v>0.623</v>
      </c>
      <c r="Q59">
        <f>RANK(P59,($J59,$M59,$P59,$V59,$AE59,$AH59,$AQ59,$AK59,$AT59,$Y59,$AB59,$S59,$AN59,$G59,$AW59))</f>
        <v>8</v>
      </c>
      <c r="S59">
        <v>0.46499999999999903</v>
      </c>
      <c r="T59">
        <f>RANK(S59,($J59,$M59,$P59,$V59,$AE59,$AH59,$AQ59,$AK59,$AT59,$Y59,$AB59,$S59,$AN59,$G59,$AW59))</f>
        <v>9</v>
      </c>
      <c r="V59">
        <v>0.66199999999999903</v>
      </c>
      <c r="W59">
        <f>RANK(V59,($J59,$M59,$P59,$V59,$AE59,$AH59,$AQ59,$AK59,$AT59,$Y59,$AB59,$S59,$AN59,$G59,$AW59))</f>
        <v>7</v>
      </c>
      <c r="Y59">
        <v>0.72399999999999998</v>
      </c>
      <c r="Z59">
        <f>RANK(Y59,($J59,$M59,$P59,$V59,$AE59,$AH59,$AQ59,$AK59,$AT59,$Y59,$AB59,$S59,$AN59,$G59,$AW59))</f>
        <v>5</v>
      </c>
      <c r="AB59">
        <v>0.67999999999999905</v>
      </c>
      <c r="AC59">
        <f>RANK(AB59,($J59,$M59,$P59,$V59,$AE59,$AH59,$AQ59,$AK59,$AT59,$Y59,$AB59,$S59,$AN59,$G59,$AW59))</f>
        <v>6</v>
      </c>
      <c r="AQ59">
        <v>0.97399999999999998</v>
      </c>
      <c r="AR59">
        <f>RANK(AQ59,($J59,$M59,$P59,$V59,$AE59,$AH59,$AQ59,$AK59,$AT59,$Y59,$AB59,$S59,$AN59,$G59,$AW59))</f>
        <v>1</v>
      </c>
      <c r="AT59">
        <v>0.89900000000000002</v>
      </c>
      <c r="AU59">
        <f>RANK(AT59,($J59,$M59,$P59,$V59,$AE59,$AH59,$AQ59,$AK59,$AT59,$Y59,$AB59,$S59,$AN59,$G59,$AW59))</f>
        <v>4</v>
      </c>
      <c r="AV59" s="10"/>
      <c r="AW59">
        <v>0.96899999999999997</v>
      </c>
      <c r="AX59">
        <f>RANK(AW59,($J59,$M59,$P59,$V59,$AE59,$AH59,$AQ59,$AK59,$AT59,$Y59,$AB59,$S59,$AN59,$G59,$AW59))</f>
        <v>2</v>
      </c>
    </row>
    <row r="60" spans="1:51">
      <c r="A60" t="s">
        <v>81</v>
      </c>
      <c r="H60"/>
      <c r="P60">
        <v>0.995</v>
      </c>
      <c r="Q60">
        <f>RANK(P60,($J60,$M60,$P60,$V60,$AE60,$AH60,$AQ60,$AK60,$AT60,$Y60,$AB60,$S60,$AN60,$G60,$AW60))</f>
        <v>1</v>
      </c>
      <c r="S60">
        <v>0.995</v>
      </c>
      <c r="T60">
        <f>RANK(S60,($J60,$M60,$P60,$V60,$AE60,$AH60,$AQ60,$AK60,$AT60,$Y60,$AB60,$S60,$AN60,$G60,$AW60))</f>
        <v>1</v>
      </c>
      <c r="V60">
        <v>0.86</v>
      </c>
      <c r="W60">
        <f>RANK(V60,($J60,$M60,$P60,$V60,$AE60,$AH60,$AQ60,$AK60,$AT60,$Y60,$AB60,$S60,$AN60,$G60,$AW60))</f>
        <v>8</v>
      </c>
      <c r="Y60">
        <v>0.88500000000000001</v>
      </c>
      <c r="Z60">
        <f>RANK(Y60,($J60,$M60,$P60,$V60,$AE60,$AH60,$AQ60,$AK60,$AT60,$Y60,$AB60,$S60,$AN60,$G60,$AW60))</f>
        <v>7</v>
      </c>
      <c r="AB60">
        <v>0.90500000000000003</v>
      </c>
      <c r="AC60">
        <f>RANK(AB60,($J60,$M60,$P60,$V60,$AE60,$AH60,$AQ60,$AK60,$AT60,$Y60,$AB60,$S60,$AN60,$G60,$AW60))</f>
        <v>6</v>
      </c>
      <c r="AQ60">
        <v>0.96499999999999997</v>
      </c>
      <c r="AR60">
        <f>RANK(AQ60,($J60,$M60,$P60,$V60,$AE60,$AH60,$AQ60,$AK60,$AT60,$Y60,$AB60,$S60,$AN60,$G60,$AW60))</f>
        <v>5</v>
      </c>
      <c r="AT60">
        <v>0.97</v>
      </c>
      <c r="AU60">
        <f>RANK(AT60,($J60,$M60,$P60,$V60,$AE60,$AH60,$AQ60,$AK60,$AT60,$Y60,$AB60,$S60,$AN60,$G60,$AW60))</f>
        <v>3</v>
      </c>
      <c r="AV60" s="10"/>
      <c r="AW60">
        <v>0.97</v>
      </c>
      <c r="AX60">
        <f>RANK(AW60,($J60,$M60,$P60,$V60,$AE60,$AH60,$AQ60,$AK60,$AT60,$Y60,$AB60,$S60,$AN60,$G60,$AW60))</f>
        <v>3</v>
      </c>
    </row>
    <row r="61" spans="1:51">
      <c r="AV61" s="10"/>
      <c r="AW61"/>
      <c r="AX61"/>
    </row>
    <row r="62" spans="1:51">
      <c r="A62" s="1" t="s">
        <v>43</v>
      </c>
      <c r="B62" s="1"/>
      <c r="C62" s="2"/>
      <c r="D62" s="2"/>
      <c r="E62" s="2"/>
      <c r="G62" s="22">
        <f>AVERAGE(G3:G61)</f>
        <v>0.83310684761554443</v>
      </c>
      <c r="H62" s="12">
        <f>AVERAGE(H3:H61)</f>
        <v>3.607843137254902</v>
      </c>
      <c r="I62" s="12"/>
      <c r="J62" s="22">
        <f>AVERAGE(J3:J61)</f>
        <v>0.74741937142857151</v>
      </c>
      <c r="K62" s="12">
        <f>AVERAGE(K3:K61)</f>
        <v>9.7142857142857135</v>
      </c>
      <c r="L62" s="1"/>
      <c r="M62" s="22">
        <f>AVERAGE(M3:M61)</f>
        <v>0.72755477777777777</v>
      </c>
      <c r="N62" s="12">
        <f>AVERAGE(N3:N61)</f>
        <v>10.477272727272727</v>
      </c>
      <c r="O62" s="1"/>
      <c r="P62" s="22">
        <f>AVERAGE(P3:P61)</f>
        <v>0.73463793103448227</v>
      </c>
      <c r="Q62" s="12">
        <f>AVERAGE(Q3:Q61)</f>
        <v>8.6551724137931032</v>
      </c>
      <c r="R62" s="1"/>
      <c r="S62" s="22">
        <f>AVERAGE(S3:S61)</f>
        <v>0.61991379310344796</v>
      </c>
      <c r="T62" s="12">
        <f>AVERAGE(T3:T61)</f>
        <v>11.379310344827585</v>
      </c>
      <c r="U62" s="1"/>
      <c r="V62" s="22">
        <f>AVERAGE(V3:V61)</f>
        <v>0.78457758620689644</v>
      </c>
      <c r="W62" s="12">
        <f>AVERAGE(W3:W61)</f>
        <v>6.1379310344827589</v>
      </c>
      <c r="X62" s="1"/>
      <c r="Y62" s="22">
        <f>AVERAGE(Y3:Y61)</f>
        <v>0.75660344827586146</v>
      </c>
      <c r="Z62" s="12">
        <f>AVERAGE(Z3:Z61)</f>
        <v>7.5</v>
      </c>
      <c r="AA62" s="1"/>
      <c r="AB62" s="22">
        <f>AVERAGE(AB3:AB61)</f>
        <v>0.76751724137931021</v>
      </c>
      <c r="AC62" s="12">
        <f>AVERAGE(AC3:AC61)</f>
        <v>6.807017543859649</v>
      </c>
      <c r="AD62" s="1"/>
      <c r="AE62" s="22">
        <f>AVERAGE(AE3:AE61)</f>
        <v>0.7858329629629629</v>
      </c>
      <c r="AF62" s="12">
        <f>AVERAGE(AF3:AF61)</f>
        <v>6.5</v>
      </c>
      <c r="AG62" s="1"/>
      <c r="AH62" s="22">
        <f>AVERAGE(AH3:AH61)</f>
        <v>0.7411075925925924</v>
      </c>
      <c r="AI62" s="12">
        <f>AVERAGE(AI3:AI61)</f>
        <v>8.3333333333333339</v>
      </c>
      <c r="AJ62" s="1"/>
      <c r="AK62" s="22">
        <f>AVERAGE(AK3:AK61)</f>
        <v>0.84405263157894728</v>
      </c>
      <c r="AL62" s="12">
        <f>AVERAGE(AL3:AL61)</f>
        <v>7.5789473684210522</v>
      </c>
      <c r="AM62" s="12"/>
      <c r="AN62" s="22">
        <f>AVERAGE(AN3:AN61)</f>
        <v>0.78006444444444445</v>
      </c>
      <c r="AO62" s="12">
        <f>AVERAGE(AO3:AO61)</f>
        <v>7.1111111111111107</v>
      </c>
      <c r="AP62" s="12"/>
      <c r="AQ62" s="22">
        <f>AVERAGE(AQ3:AQ61)</f>
        <v>0.85293103448275864</v>
      </c>
      <c r="AR62" s="12">
        <f>AVERAGE(AR3:AR61)</f>
        <v>3.1206896551724137</v>
      </c>
      <c r="AS62" s="12"/>
      <c r="AT62" s="22">
        <f>AVERAGE(AT3:AT61)</f>
        <v>0.81399999999999995</v>
      </c>
      <c r="AU62" s="12">
        <f>AVERAGE(AU3:AU61)</f>
        <v>5.3965517241379306</v>
      </c>
      <c r="AV62" s="15"/>
      <c r="AW62" s="22">
        <f>AVERAGE(AW3:AW61)</f>
        <v>0.82605172413793104</v>
      </c>
      <c r="AX62" s="12">
        <f>AVERAGE(AX3:AX61)</f>
        <v>4.8103448275862073</v>
      </c>
    </row>
    <row r="63" spans="1:51">
      <c r="A63" s="1" t="s">
        <v>44</v>
      </c>
      <c r="B63" s="1"/>
      <c r="C63" s="2"/>
      <c r="D63" s="2"/>
      <c r="E63" s="2"/>
      <c r="H63" s="13">
        <f>SUMIF(H3:H61,1)</f>
        <v>14</v>
      </c>
      <c r="J63" s="3"/>
      <c r="K63" s="13">
        <f>SUMIF(K3:K61,1)</f>
        <v>2</v>
      </c>
      <c r="L63" s="1"/>
      <c r="M63" s="3"/>
      <c r="N63" s="13">
        <f>SUMIF(N3:N61,1)</f>
        <v>1</v>
      </c>
      <c r="O63" s="3"/>
      <c r="P63" s="3"/>
      <c r="Q63" s="13">
        <f>SUMIF(Q3:Q61,1)</f>
        <v>3</v>
      </c>
      <c r="R63" s="1"/>
      <c r="S63" s="3"/>
      <c r="T63" s="13">
        <f>SUMIF(T3:T61,1)</f>
        <v>1</v>
      </c>
      <c r="U63" s="1"/>
      <c r="V63" s="23"/>
      <c r="W63" s="13">
        <f>SUMIF(W3:W61,1)</f>
        <v>2</v>
      </c>
      <c r="X63" s="1"/>
      <c r="Y63" s="23"/>
      <c r="Z63" s="13">
        <f>SUMIF(Z3:Z61,1)</f>
        <v>4</v>
      </c>
      <c r="AA63" s="1"/>
      <c r="AB63" s="23"/>
      <c r="AC63" s="13">
        <f>SUMIF(AC3:AC61,1)</f>
        <v>4</v>
      </c>
      <c r="AD63" s="1"/>
      <c r="AE63" s="23"/>
      <c r="AF63" s="13">
        <f>SUMIF(AF3:AF61,1)</f>
        <v>6</v>
      </c>
      <c r="AG63" s="1"/>
      <c r="AH63" s="23"/>
      <c r="AI63" s="13">
        <f>SUMIF(AI3:AI61,1)</f>
        <v>2</v>
      </c>
      <c r="AJ63" s="1"/>
      <c r="AK63" s="23"/>
      <c r="AL63" s="13">
        <f>SUMIF(AL3:AL61,1)</f>
        <v>1</v>
      </c>
      <c r="AM63" s="13"/>
      <c r="AN63" s="23"/>
      <c r="AO63" s="13">
        <f>SUMIF(AO3:AO61,1)</f>
        <v>2</v>
      </c>
      <c r="AP63" s="13"/>
      <c r="AQ63" s="10"/>
      <c r="AR63" s="13">
        <f>SUMIF(AR3:AR61,1)</f>
        <v>22</v>
      </c>
      <c r="AS63" s="13"/>
      <c r="AT63" s="10"/>
      <c r="AU63" s="13">
        <f>SUMIF(AU3:AU61,1)</f>
        <v>12</v>
      </c>
      <c r="AV63" s="13"/>
      <c r="AW63" s="39"/>
      <c r="AX63" s="13">
        <f>SUMIF(AX3:AX61,1)</f>
        <v>4</v>
      </c>
    </row>
    <row r="65" spans="1:4">
      <c r="A65" s="5"/>
      <c r="B65" s="5"/>
      <c r="C65" s="6"/>
      <c r="D65" s="6"/>
    </row>
    <row r="66" spans="1:4">
      <c r="A66" s="5"/>
      <c r="B66" s="5"/>
      <c r="C66" s="6"/>
      <c r="D66" s="6"/>
    </row>
    <row r="67" spans="1:4">
      <c r="A67" s="5"/>
      <c r="B67" s="5"/>
      <c r="C67" s="6"/>
      <c r="D67" s="6"/>
    </row>
    <row r="68" spans="1:4">
      <c r="A68" s="5"/>
      <c r="B68" s="5"/>
      <c r="C68" s="6"/>
      <c r="D68" s="6"/>
    </row>
    <row r="69" spans="1:4">
      <c r="A69" s="5"/>
      <c r="B69" s="5"/>
      <c r="C69" s="6"/>
      <c r="D69" s="6"/>
    </row>
    <row r="70" spans="1:4">
      <c r="A70" s="5"/>
      <c r="B70" s="5"/>
      <c r="C70" s="6"/>
      <c r="D70" s="6"/>
    </row>
    <row r="71" spans="1:4">
      <c r="A71" s="5"/>
      <c r="B71" s="5"/>
      <c r="C71" s="6"/>
      <c r="D71" s="6"/>
    </row>
    <row r="72" spans="1:4">
      <c r="A72" s="5"/>
      <c r="B72" s="5"/>
      <c r="C72" s="6"/>
      <c r="D72" s="6"/>
    </row>
    <row r="73" spans="1:4">
      <c r="A73" s="5"/>
      <c r="B73" s="5"/>
      <c r="C73" s="6"/>
      <c r="D73" s="6"/>
    </row>
    <row r="74" spans="1:4">
      <c r="A74" s="5"/>
      <c r="B74" s="5"/>
      <c r="C74" s="6"/>
      <c r="D74" s="6"/>
    </row>
    <row r="75" spans="1:4">
      <c r="A75" s="5"/>
      <c r="B75" s="5"/>
      <c r="C75" s="6"/>
      <c r="D75" s="6"/>
    </row>
    <row r="76" spans="1:4">
      <c r="A76" s="5"/>
      <c r="B76" s="5"/>
      <c r="C76" s="6"/>
      <c r="D76" s="6"/>
    </row>
    <row r="77" spans="1:4">
      <c r="A77" s="5"/>
      <c r="B77" s="5"/>
      <c r="C77" s="6"/>
      <c r="D77" s="6"/>
    </row>
  </sheetData>
  <mergeCells count="16">
    <mergeCell ref="G1:H1"/>
    <mergeCell ref="AK1:AL1"/>
    <mergeCell ref="AT1:AU1"/>
    <mergeCell ref="AQ1:AR1"/>
    <mergeCell ref="AZ1:BA1"/>
    <mergeCell ref="AN1:AO1"/>
    <mergeCell ref="J1:K1"/>
    <mergeCell ref="M1:N1"/>
    <mergeCell ref="AE1:AF1"/>
    <mergeCell ref="P1:Q1"/>
    <mergeCell ref="AH1:AI1"/>
    <mergeCell ref="V1:W1"/>
    <mergeCell ref="Y1:Z1"/>
    <mergeCell ref="AB1:AC1"/>
    <mergeCell ref="S1:T1"/>
    <mergeCell ref="AW1:AX1"/>
  </mergeCells>
  <conditionalFormatting sqref="AY3:AY34 BA3:BA30 BA32:BA34">
    <cfRule type="cellIs" dxfId="70" priority="258" operator="lessThan">
      <formula>0</formula>
    </cfRule>
  </conditionalFormatting>
  <conditionalFormatting sqref="BA3:BA30 BA32:BA34 AY3:AY34 AY41">
    <cfRule type="cellIs" dxfId="69" priority="248" operator="equal">
      <formula>1</formula>
    </cfRule>
  </conditionalFormatting>
  <conditionalFormatting sqref="BB3:BB34">
    <cfRule type="cellIs" dxfId="68" priority="173" operator="lessThan">
      <formula>0</formula>
    </cfRule>
  </conditionalFormatting>
  <conditionalFormatting sqref="BB3:BB34 AZ41">
    <cfRule type="cellIs" dxfId="67" priority="172" operator="equal">
      <formula>1</formula>
    </cfRule>
  </conditionalFormatting>
  <conditionalFormatting sqref="AM3:AM34">
    <cfRule type="cellIs" dxfId="66" priority="42" operator="lessThan">
      <formula>0</formula>
    </cfRule>
  </conditionalFormatting>
  <conditionalFormatting sqref="AG29:AG34 AJ29:AJ34 AL37:AN37 L3:L34 O3:O34 AM3:AM34 X3:X44 R3:R44 AP35:AP44 Q55:Q60 T55:T60 AF3:AF58 AI55:AI58 AR55:AR58 W55:W58 AU55:AU58 AX55:AX58 AC55:AC58 Z55:Z58 H3:H60">
    <cfRule type="cellIs" dxfId="65" priority="41" operator="equal">
      <formula>1</formula>
    </cfRule>
  </conditionalFormatting>
  <conditionalFormatting sqref="AS3:AS34">
    <cfRule type="cellIs" dxfId="64" priority="40" operator="lessThan">
      <formula>0</formula>
    </cfRule>
  </conditionalFormatting>
  <conditionalFormatting sqref="AS3:AS34 AQ37 AS37">
    <cfRule type="cellIs" dxfId="63" priority="39" operator="equal">
      <formula>1</formula>
    </cfRule>
  </conditionalFormatting>
  <conditionalFormatting sqref="AT37">
    <cfRule type="cellIs" dxfId="62" priority="38" operator="equal">
      <formula>1</formula>
    </cfRule>
  </conditionalFormatting>
  <conditionalFormatting sqref="AV3:AV34">
    <cfRule type="cellIs" dxfId="61" priority="37" operator="greaterThan">
      <formula>0</formula>
    </cfRule>
  </conditionalFormatting>
  <conditionalFormatting sqref="Y35:Y44 AA3:AA44">
    <cfRule type="cellIs" dxfId="60" priority="36" operator="equal">
      <formula>1</formula>
    </cfRule>
  </conditionalFormatting>
  <conditionalFormatting sqref="AB35:AB44 AD3:AD44">
    <cfRule type="cellIs" dxfId="59" priority="35" operator="equal">
      <formula>1</formula>
    </cfRule>
  </conditionalFormatting>
  <conditionalFormatting sqref="U3:U44">
    <cfRule type="cellIs" dxfId="58" priority="34" operator="equal">
      <formula>1</formula>
    </cfRule>
  </conditionalFormatting>
  <conditionalFormatting sqref="AP32:AP34 AP3:AP30">
    <cfRule type="cellIs" dxfId="57" priority="32" operator="equal">
      <formula>1</formula>
    </cfRule>
  </conditionalFormatting>
  <conditionalFormatting sqref="AP32:AP34 AP3:AP30">
    <cfRule type="cellIs" dxfId="56" priority="33" operator="lessThan">
      <formula>0</formula>
    </cfRule>
  </conditionalFormatting>
  <conditionalFormatting sqref="T3:T53">
    <cfRule type="cellIs" dxfId="55" priority="25" operator="equal">
      <formula>1</formula>
    </cfRule>
  </conditionalFormatting>
  <conditionalFormatting sqref="Q3:Q53">
    <cfRule type="cellIs" dxfId="54" priority="24" operator="equal">
      <formula>1</formula>
    </cfRule>
  </conditionalFormatting>
  <conditionalFormatting sqref="N3:N46">
    <cfRule type="cellIs" dxfId="53" priority="23" operator="equal">
      <formula>1</formula>
    </cfRule>
  </conditionalFormatting>
  <conditionalFormatting sqref="AO47:AO49">
    <cfRule type="cellIs" dxfId="52" priority="17" operator="equal">
      <formula>1</formula>
    </cfRule>
  </conditionalFormatting>
  <conditionalFormatting sqref="AL3:AL34">
    <cfRule type="cellIs" dxfId="51" priority="19" operator="equal">
      <formula>1</formula>
    </cfRule>
  </conditionalFormatting>
  <conditionalFormatting sqref="AR3:AR53">
    <cfRule type="cellIs" dxfId="50" priority="31" operator="equal">
      <formula>1</formula>
    </cfRule>
  </conditionalFormatting>
  <conditionalFormatting sqref="AU3:AU53">
    <cfRule type="cellIs" dxfId="49" priority="30" operator="equal">
      <formula>1</formula>
    </cfRule>
  </conditionalFormatting>
  <conditionalFormatting sqref="AX3:AX52">
    <cfRule type="cellIs" dxfId="48" priority="29" operator="equal">
      <formula>1</formula>
    </cfRule>
  </conditionalFormatting>
  <conditionalFormatting sqref="AO45:AO46 AO50:AO52">
    <cfRule type="cellIs" dxfId="47" priority="28" operator="equal">
      <formula>1</formula>
    </cfRule>
  </conditionalFormatting>
  <conditionalFormatting sqref="Z3:Z53">
    <cfRule type="cellIs" dxfId="46" priority="27" operator="equal">
      <formula>1</formula>
    </cfRule>
  </conditionalFormatting>
  <conditionalFormatting sqref="W3:W53">
    <cfRule type="cellIs" dxfId="45" priority="26" operator="equal">
      <formula>1</formula>
    </cfRule>
  </conditionalFormatting>
  <conditionalFormatting sqref="K3:K34">
    <cfRule type="cellIs" dxfId="44" priority="22" operator="equal">
      <formula>1</formula>
    </cfRule>
  </conditionalFormatting>
  <conditionalFormatting sqref="AC3:AC53">
    <cfRule type="cellIs" dxfId="43" priority="21" operator="equal">
      <formula>1</formula>
    </cfRule>
  </conditionalFormatting>
  <conditionalFormatting sqref="AI3:AI47">
    <cfRule type="cellIs" dxfId="42" priority="20" operator="equal">
      <formula>1</formula>
    </cfRule>
  </conditionalFormatting>
  <conditionalFormatting sqref="AO3:AO44">
    <cfRule type="cellIs" dxfId="41" priority="18" operator="equal">
      <formula>1</formula>
    </cfRule>
  </conditionalFormatting>
  <conditionalFormatting sqref="AI50:AI54">
    <cfRule type="cellIs" dxfId="40" priority="16" operator="equal">
      <formula>1</formula>
    </cfRule>
  </conditionalFormatting>
  <conditionalFormatting sqref="W59:W60">
    <cfRule type="cellIs" dxfId="39" priority="15" operator="equal">
      <formula>1</formula>
    </cfRule>
  </conditionalFormatting>
  <conditionalFormatting sqref="Z59:Z60">
    <cfRule type="cellIs" dxfId="38" priority="14" operator="equal">
      <formula>1</formula>
    </cfRule>
  </conditionalFormatting>
  <conditionalFormatting sqref="AC59:AC60">
    <cfRule type="cellIs" dxfId="37" priority="13" operator="equal">
      <formula>1</formula>
    </cfRule>
  </conditionalFormatting>
  <conditionalFormatting sqref="AR59:AR60">
    <cfRule type="cellIs" dxfId="36" priority="12" operator="equal">
      <formula>1</formula>
    </cfRule>
  </conditionalFormatting>
  <conditionalFormatting sqref="AU59:AU60">
    <cfRule type="cellIs" dxfId="35" priority="11" operator="equal">
      <formula>1</formula>
    </cfRule>
  </conditionalFormatting>
  <conditionalFormatting sqref="AX59:AX60">
    <cfRule type="cellIs" dxfId="34" priority="10" operator="equal">
      <formula>1</formula>
    </cfRule>
  </conditionalFormatting>
  <conditionalFormatting sqref="AX53">
    <cfRule type="cellIs" dxfId="33" priority="9" operator="equal">
      <formula>1</formula>
    </cfRule>
  </conditionalFormatting>
  <conditionalFormatting sqref="Q54">
    <cfRule type="cellIs" dxfId="32" priority="8" operator="equal">
      <formula>1</formula>
    </cfRule>
  </conditionalFormatting>
  <conditionalFormatting sqref="T54">
    <cfRule type="cellIs" dxfId="31" priority="7" operator="equal">
      <formula>1</formula>
    </cfRule>
  </conditionalFormatting>
  <conditionalFormatting sqref="W54">
    <cfRule type="cellIs" dxfId="30" priority="6" operator="equal">
      <formula>1</formula>
    </cfRule>
  </conditionalFormatting>
  <conditionalFormatting sqref="Z54">
    <cfRule type="cellIs" dxfId="29" priority="5" operator="equal">
      <formula>1</formula>
    </cfRule>
  </conditionalFormatting>
  <conditionalFormatting sqref="AU54">
    <cfRule type="cellIs" dxfId="28" priority="4" operator="equal">
      <formula>1</formula>
    </cfRule>
  </conditionalFormatting>
  <conditionalFormatting sqref="AR54">
    <cfRule type="cellIs" dxfId="27" priority="3" operator="equal">
      <formula>1</formula>
    </cfRule>
  </conditionalFormatting>
  <conditionalFormatting sqref="AX54">
    <cfRule type="cellIs" dxfId="26" priority="2" operator="equal">
      <formula>1</formula>
    </cfRule>
  </conditionalFormatting>
  <conditionalFormatting sqref="K48:K50">
    <cfRule type="cellIs" dxfId="25" priority="1" operator="equal">
      <formula>1</formula>
    </cfRule>
  </conditionalFormatting>
  <pageMargins left="0.23622047244094491" right="0.23622047244094491" top="0.23622047244094491" bottom="0.23622047244094491" header="0.31496062992125984" footer="0.23622047244094491"/>
  <pageSetup scale="4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79" workbookViewId="0">
      <selection sqref="A1:L79"/>
    </sheetView>
  </sheetViews>
  <sheetFormatPr baseColWidth="10" defaultColWidth="8.83203125" defaultRowHeight="14" x14ac:dyDescent="0"/>
  <cols>
    <col min="1" max="2" width="10.5" bestFit="1" customWidth="1"/>
    <col min="5" max="5" width="14" customWidth="1"/>
    <col min="7" max="7" width="13.83203125" customWidth="1"/>
    <col min="10" max="10" width="14.5" customWidth="1"/>
  </cols>
  <sheetData>
    <row r="1" spans="1:13">
      <c r="A1" t="s">
        <v>105</v>
      </c>
      <c r="B1" t="s">
        <v>82</v>
      </c>
      <c r="C1" t="s">
        <v>84</v>
      </c>
      <c r="E1" s="1" t="s">
        <v>85</v>
      </c>
      <c r="G1" t="s">
        <v>86</v>
      </c>
      <c r="I1" t="s">
        <v>87</v>
      </c>
    </row>
    <row r="2" spans="1:13">
      <c r="A2" s="8">
        <v>0.97899999999999998</v>
      </c>
      <c r="B2" s="28">
        <v>0.99850000000000005</v>
      </c>
      <c r="C2">
        <f t="shared" ref="C2:C59" si="0">B2-A2</f>
        <v>1.9500000000000073E-2</v>
      </c>
      <c r="E2" t="s">
        <v>106</v>
      </c>
      <c r="F2">
        <f>COUNTIF(C2:C4000,"&gt;0")</f>
        <v>27</v>
      </c>
      <c r="H2" s="8"/>
      <c r="I2" t="s">
        <v>89</v>
      </c>
    </row>
    <row r="3" spans="1:13">
      <c r="A3" s="8">
        <v>0.64</v>
      </c>
      <c r="B3" s="28">
        <v>0.65</v>
      </c>
      <c r="C3">
        <f t="shared" si="0"/>
        <v>1.0000000000000009E-2</v>
      </c>
      <c r="E3" t="s">
        <v>90</v>
      </c>
      <c r="F3">
        <f>COUNTIF(C2:C400,"=0")</f>
        <v>1</v>
      </c>
      <c r="I3" t="s">
        <v>91</v>
      </c>
      <c r="K3">
        <f>SUMIF(I18:I94,"&lt;0",K18:K94)</f>
        <v>959</v>
      </c>
    </row>
    <row r="4" spans="1:13">
      <c r="A4" s="8">
        <v>0.999</v>
      </c>
      <c r="B4" s="28">
        <v>0.995</v>
      </c>
      <c r="C4">
        <f t="shared" si="0"/>
        <v>-4.0000000000000036E-3</v>
      </c>
      <c r="E4" t="s">
        <v>107</v>
      </c>
      <c r="F4">
        <f>COUNTIF(C2:C4000,"&lt;0")</f>
        <v>30</v>
      </c>
      <c r="I4" t="s">
        <v>93</v>
      </c>
    </row>
    <row r="5" spans="1:13">
      <c r="A5" s="8">
        <v>0.55099999999999905</v>
      </c>
      <c r="B5" s="28">
        <v>0.747</v>
      </c>
      <c r="C5">
        <f t="shared" si="0"/>
        <v>0.19600000000000095</v>
      </c>
      <c r="I5" t="s">
        <v>94</v>
      </c>
      <c r="K5">
        <f>SUMIF(I18:I94,"&gt;0",K18:K94)</f>
        <v>694</v>
      </c>
    </row>
    <row r="6" spans="1:13">
      <c r="A6" s="8">
        <v>0.754</v>
      </c>
      <c r="B6" s="28">
        <v>0.80800000000000005</v>
      </c>
      <c r="C6">
        <f t="shared" si="0"/>
        <v>5.4000000000000048E-2</v>
      </c>
      <c r="E6" s="1" t="s">
        <v>95</v>
      </c>
      <c r="F6" s="1">
        <f>_xlfn.BINOM.DIST(F4,F2+F4,0.5,TRUE)</f>
        <v>0.70167911981345854</v>
      </c>
      <c r="I6" t="s">
        <v>96</v>
      </c>
      <c r="K6">
        <f>SUM(K3:K5)</f>
        <v>1653</v>
      </c>
    </row>
    <row r="7" spans="1:13">
      <c r="A7" s="8">
        <v>0.91700000000000004</v>
      </c>
      <c r="B7" s="28">
        <v>0.61599999999999999</v>
      </c>
      <c r="C7">
        <f t="shared" si="0"/>
        <v>-0.30100000000000005</v>
      </c>
      <c r="I7" t="s">
        <v>97</v>
      </c>
      <c r="K7">
        <f>L10*(L10+1)/2</f>
        <v>1711</v>
      </c>
    </row>
    <row r="8" spans="1:13">
      <c r="A8" s="8">
        <v>0.65999999999999903</v>
      </c>
      <c r="B8" s="28">
        <v>0.60899999999999999</v>
      </c>
      <c r="C8">
        <f t="shared" si="0"/>
        <v>-5.0999999999999046E-2</v>
      </c>
      <c r="F8">
        <f>F2+F3+F4</f>
        <v>58</v>
      </c>
    </row>
    <row r="9" spans="1:13">
      <c r="A9" s="8">
        <v>0.83799999999999997</v>
      </c>
      <c r="B9" s="28">
        <v>0.84299999999999997</v>
      </c>
      <c r="C9">
        <f t="shared" si="0"/>
        <v>5.0000000000000044E-3</v>
      </c>
      <c r="J9" t="s">
        <v>98</v>
      </c>
      <c r="L9">
        <f>SUM(L18:L94)</f>
        <v>-265</v>
      </c>
    </row>
    <row r="10" spans="1:13">
      <c r="A10" s="8">
        <v>0.83699999999999997</v>
      </c>
      <c r="B10" s="28">
        <v>0.84499999999999997</v>
      </c>
      <c r="C10">
        <f t="shared" si="0"/>
        <v>8.0000000000000071E-3</v>
      </c>
      <c r="J10" t="s">
        <v>99</v>
      </c>
      <c r="L10">
        <f>COUNTA(K18:K132)</f>
        <v>58</v>
      </c>
    </row>
    <row r="11" spans="1:13">
      <c r="A11" s="8">
        <v>0.96599999999999997</v>
      </c>
      <c r="B11" s="28">
        <v>0.84</v>
      </c>
      <c r="C11">
        <f t="shared" si="0"/>
        <v>-0.126</v>
      </c>
      <c r="J11" t="s">
        <v>100</v>
      </c>
      <c r="L11">
        <f>L10*(L10+1)*(2*L10+1)/6</f>
        <v>66729</v>
      </c>
    </row>
    <row r="12" spans="1:13">
      <c r="A12" s="8">
        <v>0.67100000000000004</v>
      </c>
      <c r="B12" s="28">
        <v>0.71199999999999997</v>
      </c>
      <c r="C12">
        <f t="shared" si="0"/>
        <v>4.0999999999999925E-2</v>
      </c>
    </row>
    <row r="13" spans="1:13">
      <c r="A13" s="8">
        <v>0.73799999999999999</v>
      </c>
      <c r="B13" s="28">
        <v>0.86899999999999999</v>
      </c>
      <c r="C13">
        <f t="shared" si="0"/>
        <v>0.13100000000000001</v>
      </c>
      <c r="J13" t="s">
        <v>101</v>
      </c>
      <c r="L13">
        <f>(L9-0.5)/SQRT(L11)</f>
        <v>-1.027796695726036</v>
      </c>
    </row>
    <row r="14" spans="1:13">
      <c r="A14" s="8">
        <v>1</v>
      </c>
      <c r="B14" s="28">
        <v>0.99</v>
      </c>
      <c r="C14">
        <f t="shared" si="0"/>
        <v>-1.0000000000000009E-2</v>
      </c>
      <c r="J14" s="1" t="s">
        <v>95</v>
      </c>
      <c r="K14" s="1"/>
      <c r="L14" s="1">
        <f>1-L15</f>
        <v>0.84797726454121936</v>
      </c>
      <c r="M14" s="1"/>
    </row>
    <row r="15" spans="1:13">
      <c r="A15" s="8">
        <v>0.96299999999999997</v>
      </c>
      <c r="B15" s="28">
        <v>0.98299999999999998</v>
      </c>
      <c r="C15">
        <f t="shared" si="0"/>
        <v>2.0000000000000018E-2</v>
      </c>
      <c r="L15">
        <f>NORMSDIST(L13)</f>
        <v>0.15202273545878064</v>
      </c>
    </row>
    <row r="16" spans="1:13">
      <c r="A16" s="8">
        <v>0.89200000000000002</v>
      </c>
      <c r="B16" s="28">
        <v>0.91200000000000003</v>
      </c>
      <c r="C16">
        <f t="shared" si="0"/>
        <v>2.0000000000000018E-2</v>
      </c>
    </row>
    <row r="17" spans="1:12">
      <c r="A17" s="8">
        <v>0.93199999999999905</v>
      </c>
      <c r="B17" s="28">
        <v>0.92999999999999994</v>
      </c>
      <c r="C17">
        <f t="shared" si="0"/>
        <v>-1.9999999999991136E-3</v>
      </c>
      <c r="I17" t="s">
        <v>102</v>
      </c>
    </row>
    <row r="18" spans="1:12">
      <c r="A18" s="8">
        <v>0.90100000000000002</v>
      </c>
      <c r="B18" s="28">
        <v>0.91400000000000003</v>
      </c>
      <c r="C18">
        <f t="shared" si="0"/>
        <v>1.3000000000000012E-2</v>
      </c>
      <c r="I18">
        <v>0</v>
      </c>
      <c r="J18">
        <f t="shared" ref="J18:J49" si="1">ABS(I18)</f>
        <v>0</v>
      </c>
      <c r="K18">
        <f t="shared" ref="K18:K49" si="2">IF(J18=0,0,K17+1)</f>
        <v>0</v>
      </c>
      <c r="L18">
        <f t="shared" ref="L18:L49" si="3">IF(I18&gt;0,K18,-K18)</f>
        <v>0</v>
      </c>
    </row>
    <row r="19" spans="1:12">
      <c r="A19" s="8">
        <v>0.96799999999999997</v>
      </c>
      <c r="B19" s="28">
        <v>0.93799999999999994</v>
      </c>
      <c r="C19">
        <f t="shared" si="0"/>
        <v>-3.0000000000000027E-2</v>
      </c>
      <c r="I19">
        <v>-1.9999999999991136E-3</v>
      </c>
      <c r="J19">
        <f t="shared" si="1"/>
        <v>1.9999999999991136E-3</v>
      </c>
      <c r="K19">
        <f t="shared" si="2"/>
        <v>1</v>
      </c>
      <c r="L19">
        <f t="shared" si="3"/>
        <v>-1</v>
      </c>
    </row>
    <row r="20" spans="1:12">
      <c r="A20" s="8">
        <v>1</v>
      </c>
      <c r="B20" s="28">
        <v>0.82099999999999995</v>
      </c>
      <c r="C20">
        <f t="shared" si="0"/>
        <v>-0.17900000000000005</v>
      </c>
      <c r="I20">
        <v>-4.0000000000000036E-3</v>
      </c>
      <c r="J20">
        <f t="shared" si="1"/>
        <v>4.0000000000000036E-3</v>
      </c>
      <c r="K20">
        <f t="shared" si="2"/>
        <v>2</v>
      </c>
      <c r="L20">
        <f t="shared" si="3"/>
        <v>-2</v>
      </c>
    </row>
    <row r="21" spans="1:12">
      <c r="A21" s="8">
        <v>0.83</v>
      </c>
      <c r="B21" s="28">
        <v>0.88</v>
      </c>
      <c r="C21">
        <f t="shared" si="0"/>
        <v>5.0000000000000044E-2</v>
      </c>
      <c r="I21">
        <v>-4.0000000000000036E-3</v>
      </c>
      <c r="J21">
        <f t="shared" si="1"/>
        <v>4.0000000000000036E-3</v>
      </c>
      <c r="K21">
        <f t="shared" si="2"/>
        <v>3</v>
      </c>
      <c r="L21">
        <f t="shared" si="3"/>
        <v>-3</v>
      </c>
    </row>
    <row r="22" spans="1:12">
      <c r="A22" s="8">
        <v>0.97699999999999998</v>
      </c>
      <c r="B22" s="28">
        <v>0.88600000000000001</v>
      </c>
      <c r="C22">
        <f t="shared" si="0"/>
        <v>-9.099999999999997E-2</v>
      </c>
      <c r="I22">
        <v>5.0000000000000044E-3</v>
      </c>
      <c r="J22">
        <f t="shared" si="1"/>
        <v>5.0000000000000044E-3</v>
      </c>
      <c r="K22">
        <f t="shared" si="2"/>
        <v>4</v>
      </c>
      <c r="L22">
        <f t="shared" si="3"/>
        <v>4</v>
      </c>
    </row>
    <row r="23" spans="1:12">
      <c r="A23" s="8">
        <v>0.83299999999999996</v>
      </c>
      <c r="B23" s="28">
        <v>0.83299999999999996</v>
      </c>
      <c r="C23">
        <f t="shared" si="0"/>
        <v>0</v>
      </c>
      <c r="I23" s="8">
        <v>8.0000000000000071E-3</v>
      </c>
      <c r="J23">
        <f t="shared" si="1"/>
        <v>8.0000000000000071E-3</v>
      </c>
      <c r="K23">
        <f t="shared" si="2"/>
        <v>5</v>
      </c>
      <c r="L23">
        <f t="shared" si="3"/>
        <v>5</v>
      </c>
    </row>
    <row r="24" spans="1:12">
      <c r="A24" s="8">
        <v>1</v>
      </c>
      <c r="B24" s="28">
        <v>0.91300000000000003</v>
      </c>
      <c r="C24">
        <f t="shared" si="0"/>
        <v>-8.6999999999999966E-2</v>
      </c>
      <c r="I24">
        <v>8.0000000000000071E-3</v>
      </c>
      <c r="J24">
        <f t="shared" si="1"/>
        <v>8.0000000000000071E-3</v>
      </c>
      <c r="K24">
        <f t="shared" si="2"/>
        <v>6</v>
      </c>
      <c r="L24">
        <f t="shared" si="3"/>
        <v>6</v>
      </c>
    </row>
    <row r="25" spans="1:12">
      <c r="A25" s="8">
        <v>0.76700000000000002</v>
      </c>
      <c r="B25" s="28">
        <v>0.53299999999999992</v>
      </c>
      <c r="C25">
        <f t="shared" si="0"/>
        <v>-0.2340000000000001</v>
      </c>
      <c r="I25" s="8">
        <v>-8.999999999999897E-3</v>
      </c>
      <c r="J25">
        <f t="shared" si="1"/>
        <v>8.999999999999897E-3</v>
      </c>
      <c r="K25">
        <f t="shared" si="2"/>
        <v>7</v>
      </c>
      <c r="L25">
        <f t="shared" si="3"/>
        <v>-7</v>
      </c>
    </row>
    <row r="26" spans="1:12">
      <c r="A26" s="8">
        <v>0.97099999999999997</v>
      </c>
      <c r="B26" s="28">
        <v>0.93500000000000005</v>
      </c>
      <c r="C26">
        <f t="shared" si="0"/>
        <v>-3.5999999999999921E-2</v>
      </c>
      <c r="I26">
        <v>1.0000000000000009E-2</v>
      </c>
      <c r="J26">
        <f t="shared" si="1"/>
        <v>1.0000000000000009E-2</v>
      </c>
      <c r="K26">
        <f t="shared" si="2"/>
        <v>8</v>
      </c>
      <c r="L26">
        <f t="shared" si="3"/>
        <v>8</v>
      </c>
    </row>
    <row r="27" spans="1:12">
      <c r="A27" s="8">
        <v>1</v>
      </c>
      <c r="B27" s="28">
        <v>0.996</v>
      </c>
      <c r="C27">
        <f t="shared" si="0"/>
        <v>-4.0000000000000036E-3</v>
      </c>
      <c r="I27">
        <v>-1.0000000000000009E-2</v>
      </c>
      <c r="J27">
        <f t="shared" si="1"/>
        <v>1.0000000000000009E-2</v>
      </c>
      <c r="K27">
        <f t="shared" si="2"/>
        <v>9</v>
      </c>
      <c r="L27">
        <f t="shared" si="3"/>
        <v>-9</v>
      </c>
    </row>
    <row r="28" spans="1:12">
      <c r="A28" s="8">
        <v>1</v>
      </c>
      <c r="B28" s="28">
        <v>0.79699999999999993</v>
      </c>
      <c r="C28">
        <f t="shared" si="0"/>
        <v>-0.20300000000000007</v>
      </c>
      <c r="I28" s="8">
        <v>1.3000000000000012E-2</v>
      </c>
      <c r="J28">
        <f t="shared" si="1"/>
        <v>1.3000000000000012E-2</v>
      </c>
      <c r="K28">
        <f t="shared" si="2"/>
        <v>10</v>
      </c>
      <c r="L28">
        <f t="shared" si="3"/>
        <v>10</v>
      </c>
    </row>
    <row r="29" spans="1:12">
      <c r="A29" s="8">
        <v>0.997</v>
      </c>
      <c r="B29" s="28">
        <v>0.86799999999999999</v>
      </c>
      <c r="C29">
        <f t="shared" si="0"/>
        <v>-0.129</v>
      </c>
      <c r="I29">
        <v>-1.7000000000000015E-2</v>
      </c>
      <c r="J29">
        <f t="shared" si="1"/>
        <v>1.7000000000000015E-2</v>
      </c>
      <c r="K29">
        <f t="shared" si="2"/>
        <v>11</v>
      </c>
      <c r="L29">
        <f t="shared" si="3"/>
        <v>-11</v>
      </c>
    </row>
    <row r="30" spans="1:12">
      <c r="A30" s="8">
        <v>0.879</v>
      </c>
      <c r="B30" s="28">
        <v>0.85899999999999999</v>
      </c>
      <c r="C30">
        <f t="shared" si="0"/>
        <v>-2.0000000000000018E-2</v>
      </c>
      <c r="I30" s="8">
        <v>1.8000000000000016E-2</v>
      </c>
      <c r="J30">
        <f t="shared" si="1"/>
        <v>1.8000000000000016E-2</v>
      </c>
      <c r="K30">
        <f t="shared" si="2"/>
        <v>12</v>
      </c>
      <c r="L30">
        <f t="shared" si="3"/>
        <v>12</v>
      </c>
    </row>
    <row r="31" spans="1:12">
      <c r="A31" s="8">
        <v>0.90800000000000003</v>
      </c>
      <c r="B31" s="28">
        <v>0.86599999999999999</v>
      </c>
      <c r="C31">
        <f t="shared" si="0"/>
        <v>-4.2000000000000037E-2</v>
      </c>
      <c r="I31" s="8">
        <v>1.8000000000000016E-2</v>
      </c>
      <c r="J31">
        <f t="shared" si="1"/>
        <v>1.8000000000000016E-2</v>
      </c>
      <c r="K31">
        <f t="shared" si="2"/>
        <v>13</v>
      </c>
      <c r="L31">
        <f t="shared" si="3"/>
        <v>13</v>
      </c>
    </row>
    <row r="32" spans="1:12">
      <c r="A32" s="8">
        <v>0.89700000000000002</v>
      </c>
      <c r="B32" s="28">
        <v>0.95499999999999996</v>
      </c>
      <c r="C32">
        <f t="shared" si="0"/>
        <v>5.799999999999994E-2</v>
      </c>
      <c r="I32" s="8">
        <v>1.9500000000000073E-2</v>
      </c>
      <c r="J32">
        <f t="shared" si="1"/>
        <v>1.9500000000000073E-2</v>
      </c>
      <c r="K32">
        <f t="shared" si="2"/>
        <v>14</v>
      </c>
      <c r="L32">
        <f t="shared" si="3"/>
        <v>14</v>
      </c>
    </row>
    <row r="33" spans="1:12">
      <c r="A33" s="8">
        <v>0.70399999999999996</v>
      </c>
      <c r="B33" s="28">
        <v>0.69500000000000006</v>
      </c>
      <c r="C33">
        <f t="shared" si="0"/>
        <v>-8.999999999999897E-3</v>
      </c>
      <c r="I33" s="8">
        <v>2.0000000000000018E-2</v>
      </c>
      <c r="J33">
        <f t="shared" si="1"/>
        <v>2.0000000000000018E-2</v>
      </c>
      <c r="K33">
        <f t="shared" si="2"/>
        <v>15</v>
      </c>
      <c r="L33">
        <f t="shared" si="3"/>
        <v>15</v>
      </c>
    </row>
    <row r="34" spans="1:12">
      <c r="A34" s="31">
        <v>0.42899999999999999</v>
      </c>
      <c r="B34" s="33">
        <v>0.41199999999999998</v>
      </c>
      <c r="C34">
        <f t="shared" si="0"/>
        <v>-1.7000000000000015E-2</v>
      </c>
      <c r="I34">
        <v>2.0000000000000018E-2</v>
      </c>
      <c r="J34">
        <f t="shared" si="1"/>
        <v>2.0000000000000018E-2</v>
      </c>
      <c r="K34">
        <f t="shared" si="2"/>
        <v>16</v>
      </c>
      <c r="L34">
        <f t="shared" si="3"/>
        <v>16</v>
      </c>
    </row>
    <row r="35" spans="1:12">
      <c r="A35" s="31">
        <v>0.36899999999999999</v>
      </c>
      <c r="B35" s="33">
        <v>0.38700000000000001</v>
      </c>
      <c r="C35">
        <f t="shared" si="0"/>
        <v>1.8000000000000016E-2</v>
      </c>
      <c r="I35">
        <v>-2.0000000000000018E-2</v>
      </c>
      <c r="J35">
        <f t="shared" si="1"/>
        <v>2.0000000000000018E-2</v>
      </c>
      <c r="K35">
        <f t="shared" si="2"/>
        <v>17</v>
      </c>
      <c r="L35">
        <f t="shared" si="3"/>
        <v>-17</v>
      </c>
    </row>
    <row r="36" spans="1:12">
      <c r="A36" s="8">
        <v>0.65500000000000003</v>
      </c>
      <c r="B36" s="33">
        <v>0.75800000000000001</v>
      </c>
      <c r="C36">
        <f t="shared" si="0"/>
        <v>0.10299999999999998</v>
      </c>
      <c r="I36">
        <v>-3.0000000000000027E-2</v>
      </c>
      <c r="J36">
        <f t="shared" si="1"/>
        <v>3.0000000000000027E-2</v>
      </c>
      <c r="K36">
        <f t="shared" si="2"/>
        <v>18</v>
      </c>
      <c r="L36">
        <f t="shared" si="3"/>
        <v>-18</v>
      </c>
    </row>
    <row r="37" spans="1:12">
      <c r="A37" s="8">
        <v>0.64400000000000002</v>
      </c>
      <c r="B37" s="33">
        <v>0.80300000000000005</v>
      </c>
      <c r="C37">
        <f t="shared" si="0"/>
        <v>0.15900000000000003</v>
      </c>
      <c r="I37">
        <v>-3.5999999999999921E-2</v>
      </c>
      <c r="J37">
        <f t="shared" si="1"/>
        <v>3.5999999999999921E-2</v>
      </c>
      <c r="K37">
        <f t="shared" si="2"/>
        <v>19</v>
      </c>
      <c r="L37">
        <f t="shared" si="3"/>
        <v>-19</v>
      </c>
    </row>
    <row r="38" spans="1:12">
      <c r="A38" s="8">
        <v>0.59699999999999998</v>
      </c>
      <c r="B38" s="33">
        <v>0.76400000000000001</v>
      </c>
      <c r="C38">
        <f t="shared" si="0"/>
        <v>0.16700000000000004</v>
      </c>
      <c r="I38">
        <v>4.0999999999999925E-2</v>
      </c>
      <c r="J38">
        <f t="shared" si="1"/>
        <v>4.0999999999999925E-2</v>
      </c>
      <c r="K38">
        <f t="shared" si="2"/>
        <v>20</v>
      </c>
      <c r="L38">
        <f t="shared" si="3"/>
        <v>20</v>
      </c>
    </row>
    <row r="39" spans="1:12">
      <c r="A39" s="8">
        <v>0.66200000000000003</v>
      </c>
      <c r="B39" s="33">
        <v>0.82</v>
      </c>
      <c r="C39">
        <f t="shared" si="0"/>
        <v>0.15799999999999992</v>
      </c>
      <c r="I39">
        <v>-4.2000000000000037E-2</v>
      </c>
      <c r="J39">
        <f t="shared" si="1"/>
        <v>4.2000000000000037E-2</v>
      </c>
      <c r="K39">
        <f t="shared" si="2"/>
        <v>21</v>
      </c>
      <c r="L39">
        <f t="shared" si="3"/>
        <v>-21</v>
      </c>
    </row>
    <row r="40" spans="1:12">
      <c r="A40" s="8">
        <v>0.53900000000000003</v>
      </c>
      <c r="B40" s="33">
        <v>0.748</v>
      </c>
      <c r="C40">
        <f t="shared" si="0"/>
        <v>0.20899999999999996</v>
      </c>
      <c r="I40">
        <v>4.3000000000000038E-2</v>
      </c>
      <c r="J40">
        <f t="shared" si="1"/>
        <v>4.3000000000000038E-2</v>
      </c>
      <c r="K40">
        <f t="shared" si="2"/>
        <v>22</v>
      </c>
      <c r="L40">
        <f t="shared" si="3"/>
        <v>22</v>
      </c>
    </row>
    <row r="41" spans="1:12">
      <c r="A41" s="8">
        <v>0.66</v>
      </c>
      <c r="B41" s="33">
        <v>0.67800000000000005</v>
      </c>
      <c r="C41">
        <f t="shared" si="0"/>
        <v>1.8000000000000016E-2</v>
      </c>
      <c r="I41">
        <v>5.0000000000000044E-2</v>
      </c>
      <c r="J41">
        <f t="shared" si="1"/>
        <v>5.0000000000000044E-2</v>
      </c>
      <c r="K41">
        <f t="shared" si="2"/>
        <v>23</v>
      </c>
      <c r="L41">
        <f t="shared" si="3"/>
        <v>23</v>
      </c>
    </row>
    <row r="42" spans="1:12">
      <c r="A42" s="8">
        <v>0.63300000000000001</v>
      </c>
      <c r="B42" s="33">
        <v>0.69899999999999995</v>
      </c>
      <c r="C42">
        <f t="shared" si="0"/>
        <v>6.5999999999999948E-2</v>
      </c>
      <c r="I42" s="8">
        <v>5.0000000000000044E-2</v>
      </c>
      <c r="J42">
        <f t="shared" si="1"/>
        <v>5.0000000000000044E-2</v>
      </c>
      <c r="K42">
        <f t="shared" si="2"/>
        <v>24</v>
      </c>
      <c r="L42">
        <f t="shared" si="3"/>
        <v>24</v>
      </c>
    </row>
    <row r="43" spans="1:12">
      <c r="A43" s="8">
        <v>0.72299999999999998</v>
      </c>
      <c r="B43" s="33">
        <v>0.77300000000000002</v>
      </c>
      <c r="C43">
        <f t="shared" si="0"/>
        <v>5.0000000000000044E-2</v>
      </c>
      <c r="I43" s="8">
        <v>-5.0999999999999046E-2</v>
      </c>
      <c r="J43">
        <f t="shared" si="1"/>
        <v>5.0999999999999046E-2</v>
      </c>
      <c r="K43">
        <f t="shared" si="2"/>
        <v>25</v>
      </c>
      <c r="L43">
        <f t="shared" si="3"/>
        <v>-25</v>
      </c>
    </row>
    <row r="44" spans="1:12">
      <c r="A44" s="8">
        <v>0.67</v>
      </c>
      <c r="B44" s="33">
        <v>0.81499999999999995</v>
      </c>
      <c r="C44">
        <f t="shared" si="0"/>
        <v>0.14499999999999991</v>
      </c>
      <c r="I44">
        <v>-5.1000000000000045E-2</v>
      </c>
      <c r="J44">
        <f t="shared" si="1"/>
        <v>5.1000000000000045E-2</v>
      </c>
      <c r="K44">
        <f t="shared" si="2"/>
        <v>26</v>
      </c>
      <c r="L44">
        <f t="shared" si="3"/>
        <v>-26</v>
      </c>
    </row>
    <row r="45" spans="1:12">
      <c r="A45" s="8">
        <v>0.73</v>
      </c>
      <c r="B45" s="33">
        <v>0.871</v>
      </c>
      <c r="C45">
        <f t="shared" si="0"/>
        <v>0.14100000000000001</v>
      </c>
      <c r="I45" s="8">
        <v>5.4000000000000048E-2</v>
      </c>
      <c r="J45">
        <f t="shared" si="1"/>
        <v>5.4000000000000048E-2</v>
      </c>
      <c r="K45">
        <f t="shared" si="2"/>
        <v>27</v>
      </c>
      <c r="L45">
        <f t="shared" si="3"/>
        <v>27</v>
      </c>
    </row>
    <row r="46" spans="1:12">
      <c r="A46" s="8">
        <v>0.71</v>
      </c>
      <c r="B46" s="8">
        <v>0.71799999999999997</v>
      </c>
      <c r="C46">
        <f t="shared" si="0"/>
        <v>8.0000000000000071E-3</v>
      </c>
      <c r="I46">
        <v>5.799999999999994E-2</v>
      </c>
      <c r="J46">
        <f t="shared" si="1"/>
        <v>5.799999999999994E-2</v>
      </c>
      <c r="K46">
        <f t="shared" si="2"/>
        <v>28</v>
      </c>
      <c r="L46">
        <f t="shared" si="3"/>
        <v>28</v>
      </c>
    </row>
    <row r="47" spans="1:12">
      <c r="A47" s="8">
        <v>0.81699999999999995</v>
      </c>
      <c r="B47" s="8">
        <v>0.66300000000000003</v>
      </c>
      <c r="C47">
        <f t="shared" si="0"/>
        <v>-0.15399999999999991</v>
      </c>
      <c r="I47">
        <v>6.4999999999999947E-2</v>
      </c>
      <c r="J47">
        <f t="shared" si="1"/>
        <v>6.4999999999999947E-2</v>
      </c>
      <c r="K47">
        <f t="shared" si="2"/>
        <v>29</v>
      </c>
      <c r="L47">
        <f t="shared" si="3"/>
        <v>29</v>
      </c>
    </row>
    <row r="48" spans="1:12">
      <c r="A48" s="8">
        <v>0.93799999999999994</v>
      </c>
      <c r="B48" s="8">
        <v>0.86</v>
      </c>
      <c r="C48">
        <f t="shared" si="0"/>
        <v>-7.7999999999999958E-2</v>
      </c>
      <c r="I48" s="8">
        <v>6.5999999999999948E-2</v>
      </c>
      <c r="J48">
        <f t="shared" si="1"/>
        <v>6.5999999999999948E-2</v>
      </c>
      <c r="K48">
        <f t="shared" si="2"/>
        <v>30</v>
      </c>
      <c r="L48">
        <f t="shared" si="3"/>
        <v>30</v>
      </c>
    </row>
    <row r="49" spans="1:12">
      <c r="A49" s="8">
        <v>0.76400000000000001</v>
      </c>
      <c r="B49" s="8">
        <v>0.71299999999999997</v>
      </c>
      <c r="C49">
        <f t="shared" si="0"/>
        <v>-5.1000000000000045E-2</v>
      </c>
      <c r="I49" s="8">
        <v>-7.7999999999999958E-2</v>
      </c>
      <c r="J49">
        <f t="shared" si="1"/>
        <v>7.7999999999999958E-2</v>
      </c>
      <c r="K49">
        <f t="shared" si="2"/>
        <v>31</v>
      </c>
      <c r="L49">
        <f t="shared" si="3"/>
        <v>-31</v>
      </c>
    </row>
    <row r="50" spans="1:12">
      <c r="A50" s="8">
        <v>0.92</v>
      </c>
      <c r="B50" s="8">
        <v>0.57199999999999995</v>
      </c>
      <c r="C50">
        <f t="shared" si="0"/>
        <v>-0.34800000000000009</v>
      </c>
      <c r="I50">
        <v>-8.6999999999999966E-2</v>
      </c>
      <c r="J50">
        <f t="shared" ref="J50:J75" si="4">ABS(I50)</f>
        <v>8.6999999999999966E-2</v>
      </c>
      <c r="K50">
        <f t="shared" ref="K50:K75" si="5">IF(J50=0,0,K49+1)</f>
        <v>32</v>
      </c>
      <c r="L50">
        <f t="shared" ref="L50:L75" si="6">IF(I50&gt;0,K50,-K50)</f>
        <v>-32</v>
      </c>
    </row>
    <row r="51" spans="1:12">
      <c r="A51" s="8">
        <v>0.73</v>
      </c>
      <c r="B51" s="8">
        <v>0.623</v>
      </c>
      <c r="C51">
        <f t="shared" si="0"/>
        <v>-0.10699999999999998</v>
      </c>
      <c r="I51">
        <v>-9.099999999999997E-2</v>
      </c>
      <c r="J51">
        <f t="shared" si="4"/>
        <v>9.099999999999997E-2</v>
      </c>
      <c r="K51">
        <f t="shared" si="5"/>
        <v>33</v>
      </c>
      <c r="L51">
        <f t="shared" si="6"/>
        <v>-33</v>
      </c>
    </row>
    <row r="52" spans="1:12">
      <c r="A52" s="8">
        <v>0.92400000000000004</v>
      </c>
      <c r="B52" s="10">
        <v>0.98899999999999999</v>
      </c>
      <c r="C52">
        <f t="shared" si="0"/>
        <v>6.4999999999999947E-2</v>
      </c>
      <c r="I52">
        <v>0.10299999999999998</v>
      </c>
      <c r="J52">
        <f t="shared" si="4"/>
        <v>0.10299999999999998</v>
      </c>
      <c r="K52">
        <f t="shared" si="5"/>
        <v>34</v>
      </c>
      <c r="L52">
        <f t="shared" si="6"/>
        <v>34</v>
      </c>
    </row>
    <row r="53" spans="1:12">
      <c r="A53" s="8">
        <v>0.875</v>
      </c>
      <c r="B53" s="10">
        <v>0.50900000000000001</v>
      </c>
      <c r="C53">
        <f t="shared" si="0"/>
        <v>-0.36599999999999999</v>
      </c>
      <c r="I53">
        <v>-0.10699999999999998</v>
      </c>
      <c r="J53">
        <f t="shared" si="4"/>
        <v>0.10699999999999998</v>
      </c>
      <c r="K53">
        <f t="shared" si="5"/>
        <v>35</v>
      </c>
      <c r="L53">
        <f t="shared" si="6"/>
        <v>-35</v>
      </c>
    </row>
    <row r="54" spans="1:12">
      <c r="A54">
        <v>0.748</v>
      </c>
      <c r="B54">
        <v>0.79100000000000004</v>
      </c>
      <c r="C54">
        <f t="shared" si="0"/>
        <v>4.3000000000000038E-2</v>
      </c>
      <c r="I54">
        <v>-0.10999999999999999</v>
      </c>
      <c r="J54">
        <f t="shared" si="4"/>
        <v>0.10999999999999999</v>
      </c>
      <c r="K54">
        <f t="shared" si="5"/>
        <v>36</v>
      </c>
      <c r="L54">
        <f t="shared" si="6"/>
        <v>-36</v>
      </c>
    </row>
    <row r="55" spans="1:12">
      <c r="A55">
        <v>1</v>
      </c>
      <c r="B55">
        <v>0.7</v>
      </c>
      <c r="C55">
        <f t="shared" si="0"/>
        <v>-0.30000000000000004</v>
      </c>
      <c r="I55">
        <v>-0.126</v>
      </c>
      <c r="J55">
        <f t="shared" si="4"/>
        <v>0.126</v>
      </c>
      <c r="K55">
        <f t="shared" si="5"/>
        <v>37</v>
      </c>
      <c r="L55">
        <f t="shared" si="6"/>
        <v>-37</v>
      </c>
    </row>
    <row r="56" spans="1:12">
      <c r="A56">
        <v>0.95</v>
      </c>
      <c r="B56">
        <v>0.75</v>
      </c>
      <c r="C56">
        <f t="shared" si="0"/>
        <v>-0.19999999999999996</v>
      </c>
      <c r="I56">
        <v>-0.129</v>
      </c>
      <c r="J56">
        <f t="shared" si="4"/>
        <v>0.129</v>
      </c>
      <c r="K56">
        <f t="shared" si="5"/>
        <v>38</v>
      </c>
      <c r="L56">
        <f t="shared" si="6"/>
        <v>-38</v>
      </c>
    </row>
    <row r="57" spans="1:12">
      <c r="A57">
        <v>0.68700000000000006</v>
      </c>
      <c r="B57">
        <v>0.53100000000000003</v>
      </c>
      <c r="C57">
        <f t="shared" si="0"/>
        <v>-0.15600000000000003</v>
      </c>
      <c r="I57" s="8">
        <v>0.13100000000000001</v>
      </c>
      <c r="J57">
        <f t="shared" si="4"/>
        <v>0.13100000000000001</v>
      </c>
      <c r="K57">
        <f t="shared" si="5"/>
        <v>39</v>
      </c>
      <c r="L57">
        <f t="shared" si="6"/>
        <v>39</v>
      </c>
    </row>
    <row r="58" spans="1:12">
      <c r="A58">
        <v>0.89900000000000002</v>
      </c>
      <c r="B58">
        <v>0.66199999999999903</v>
      </c>
      <c r="C58">
        <f t="shared" si="0"/>
        <v>-0.23700000000000099</v>
      </c>
      <c r="I58">
        <v>0.14100000000000001</v>
      </c>
      <c r="J58">
        <f t="shared" si="4"/>
        <v>0.14100000000000001</v>
      </c>
      <c r="K58">
        <f t="shared" si="5"/>
        <v>40</v>
      </c>
      <c r="L58">
        <f t="shared" si="6"/>
        <v>40</v>
      </c>
    </row>
    <row r="59" spans="1:12">
      <c r="A59">
        <v>0.97</v>
      </c>
      <c r="B59">
        <v>0.86</v>
      </c>
      <c r="C59">
        <f t="shared" si="0"/>
        <v>-0.10999999999999999</v>
      </c>
      <c r="I59">
        <v>0.14499999999999991</v>
      </c>
      <c r="J59">
        <f t="shared" si="4"/>
        <v>0.14499999999999991</v>
      </c>
      <c r="K59">
        <f t="shared" si="5"/>
        <v>41</v>
      </c>
      <c r="L59">
        <f t="shared" si="6"/>
        <v>41</v>
      </c>
    </row>
    <row r="60" spans="1:12">
      <c r="A60" s="41"/>
      <c r="I60" s="8">
        <v>-0.15399999999999991</v>
      </c>
      <c r="J60">
        <f t="shared" si="4"/>
        <v>0.15399999999999991</v>
      </c>
      <c r="K60">
        <f t="shared" si="5"/>
        <v>42</v>
      </c>
      <c r="L60">
        <f t="shared" si="6"/>
        <v>-42</v>
      </c>
    </row>
    <row r="61" spans="1:12">
      <c r="A61" s="41"/>
      <c r="I61">
        <v>-0.15600000000000003</v>
      </c>
      <c r="J61">
        <f t="shared" si="4"/>
        <v>0.15600000000000003</v>
      </c>
      <c r="K61">
        <f t="shared" si="5"/>
        <v>43</v>
      </c>
      <c r="L61">
        <f t="shared" si="6"/>
        <v>-43</v>
      </c>
    </row>
    <row r="62" spans="1:12">
      <c r="A62" s="41"/>
      <c r="I62" s="8">
        <v>0.15799999999999992</v>
      </c>
      <c r="J62">
        <f t="shared" si="4"/>
        <v>0.15799999999999992</v>
      </c>
      <c r="K62">
        <f t="shared" si="5"/>
        <v>44</v>
      </c>
      <c r="L62">
        <f t="shared" si="6"/>
        <v>44</v>
      </c>
    </row>
    <row r="63" spans="1:12">
      <c r="A63" s="41"/>
      <c r="I63" s="8">
        <v>0.15900000000000003</v>
      </c>
      <c r="J63">
        <f t="shared" si="4"/>
        <v>0.15900000000000003</v>
      </c>
      <c r="K63">
        <f t="shared" si="5"/>
        <v>45</v>
      </c>
      <c r="L63">
        <f t="shared" si="6"/>
        <v>45</v>
      </c>
    </row>
    <row r="64" spans="1:12">
      <c r="A64" s="41"/>
      <c r="I64">
        <v>0.16700000000000004</v>
      </c>
      <c r="J64">
        <f t="shared" si="4"/>
        <v>0.16700000000000004</v>
      </c>
      <c r="K64">
        <f t="shared" si="5"/>
        <v>46</v>
      </c>
      <c r="L64">
        <f t="shared" si="6"/>
        <v>46</v>
      </c>
    </row>
    <row r="65" spans="1:12">
      <c r="A65" s="41"/>
      <c r="I65" s="8">
        <v>-0.17900000000000005</v>
      </c>
      <c r="J65">
        <f t="shared" si="4"/>
        <v>0.17900000000000005</v>
      </c>
      <c r="K65">
        <f t="shared" si="5"/>
        <v>47</v>
      </c>
      <c r="L65">
        <f t="shared" si="6"/>
        <v>-47</v>
      </c>
    </row>
    <row r="66" spans="1:12">
      <c r="A66" s="41"/>
      <c r="I66">
        <v>0.19600000000000095</v>
      </c>
      <c r="J66">
        <f t="shared" si="4"/>
        <v>0.19600000000000095</v>
      </c>
      <c r="K66">
        <f t="shared" si="5"/>
        <v>48</v>
      </c>
      <c r="L66">
        <f t="shared" si="6"/>
        <v>48</v>
      </c>
    </row>
    <row r="67" spans="1:12">
      <c r="A67" s="41"/>
      <c r="I67">
        <v>-0.19999999999999996</v>
      </c>
      <c r="J67">
        <f t="shared" si="4"/>
        <v>0.19999999999999996</v>
      </c>
      <c r="K67">
        <f t="shared" si="5"/>
        <v>49</v>
      </c>
      <c r="L67">
        <f t="shared" si="6"/>
        <v>-49</v>
      </c>
    </row>
    <row r="68" spans="1:12">
      <c r="A68" s="41"/>
      <c r="I68">
        <v>-0.20300000000000007</v>
      </c>
      <c r="J68">
        <f t="shared" si="4"/>
        <v>0.20300000000000007</v>
      </c>
      <c r="K68">
        <f t="shared" si="5"/>
        <v>50</v>
      </c>
      <c r="L68">
        <f t="shared" si="6"/>
        <v>-50</v>
      </c>
    </row>
    <row r="69" spans="1:12">
      <c r="A69" s="41"/>
      <c r="I69" s="8">
        <v>0.20899999999999996</v>
      </c>
      <c r="J69">
        <f t="shared" si="4"/>
        <v>0.20899999999999996</v>
      </c>
      <c r="K69">
        <f t="shared" si="5"/>
        <v>51</v>
      </c>
      <c r="L69">
        <f t="shared" si="6"/>
        <v>51</v>
      </c>
    </row>
    <row r="70" spans="1:12">
      <c r="I70">
        <v>-0.2340000000000001</v>
      </c>
      <c r="J70">
        <f t="shared" si="4"/>
        <v>0.2340000000000001</v>
      </c>
      <c r="K70">
        <f t="shared" si="5"/>
        <v>52</v>
      </c>
      <c r="L70">
        <f t="shared" si="6"/>
        <v>-52</v>
      </c>
    </row>
    <row r="71" spans="1:12">
      <c r="A71" s="41"/>
      <c r="I71">
        <v>-0.23700000000000099</v>
      </c>
      <c r="J71">
        <f t="shared" si="4"/>
        <v>0.23700000000000099</v>
      </c>
      <c r="K71">
        <f t="shared" si="5"/>
        <v>53</v>
      </c>
      <c r="L71">
        <f t="shared" si="6"/>
        <v>-53</v>
      </c>
    </row>
    <row r="72" spans="1:12">
      <c r="A72" s="41"/>
      <c r="I72">
        <v>-0.30000000000000004</v>
      </c>
      <c r="J72">
        <f t="shared" si="4"/>
        <v>0.30000000000000004</v>
      </c>
      <c r="K72">
        <f t="shared" si="5"/>
        <v>54</v>
      </c>
      <c r="L72">
        <f t="shared" si="6"/>
        <v>-54</v>
      </c>
    </row>
    <row r="73" spans="1:12">
      <c r="A73" s="41"/>
      <c r="I73" s="8">
        <v>-0.30100000000000005</v>
      </c>
      <c r="J73">
        <f t="shared" si="4"/>
        <v>0.30100000000000005</v>
      </c>
      <c r="K73">
        <f t="shared" si="5"/>
        <v>55</v>
      </c>
      <c r="L73">
        <f t="shared" si="6"/>
        <v>-55</v>
      </c>
    </row>
    <row r="74" spans="1:12">
      <c r="A74" s="41"/>
      <c r="I74">
        <v>-0.34800000000000009</v>
      </c>
      <c r="J74">
        <f t="shared" si="4"/>
        <v>0.34800000000000009</v>
      </c>
      <c r="K74">
        <f t="shared" si="5"/>
        <v>56</v>
      </c>
      <c r="L74">
        <f t="shared" si="6"/>
        <v>-56</v>
      </c>
    </row>
    <row r="75" spans="1:12">
      <c r="A75" s="41"/>
      <c r="I75">
        <v>-0.36599999999999999</v>
      </c>
      <c r="J75">
        <f t="shared" si="4"/>
        <v>0.36599999999999999</v>
      </c>
      <c r="K75">
        <f t="shared" si="5"/>
        <v>57</v>
      </c>
      <c r="L75">
        <f t="shared" si="6"/>
        <v>-57</v>
      </c>
    </row>
    <row r="76" spans="1:12">
      <c r="A76" s="41"/>
    </row>
  </sheetData>
  <sortState ref="I18:L75">
    <sortCondition ref="J18:J75"/>
  </sortState>
  <conditionalFormatting sqref="A36">
    <cfRule type="cellIs" dxfId="24" priority="1" operator="equal">
      <formula>1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F26" sqref="F26"/>
    </sheetView>
  </sheetViews>
  <sheetFormatPr baseColWidth="10" defaultColWidth="8.83203125" defaultRowHeight="14" x14ac:dyDescent="0"/>
  <cols>
    <col min="1" max="2" width="10.5" bestFit="1" customWidth="1"/>
    <col min="5" max="5" width="14" customWidth="1"/>
    <col min="7" max="7" width="13.83203125" customWidth="1"/>
    <col min="10" max="10" width="14.5" customWidth="1"/>
  </cols>
  <sheetData>
    <row r="1" spans="1:13">
      <c r="A1" t="s">
        <v>103</v>
      </c>
      <c r="B1" t="s">
        <v>104</v>
      </c>
      <c r="C1" t="s">
        <v>84</v>
      </c>
      <c r="E1" s="1" t="s">
        <v>85</v>
      </c>
      <c r="G1" t="s">
        <v>86</v>
      </c>
      <c r="I1" t="s">
        <v>87</v>
      </c>
    </row>
    <row r="2" spans="1:13">
      <c r="A2" s="28">
        <v>0.996</v>
      </c>
      <c r="B2" s="8">
        <v>0.97899999999999998</v>
      </c>
      <c r="C2">
        <f t="shared" ref="C2:C48" si="0">B2-A2</f>
        <v>-1.7000000000000015E-2</v>
      </c>
      <c r="E2" t="s">
        <v>88</v>
      </c>
      <c r="F2">
        <f>COUNTIF(C2:C4000,"&gt;0")</f>
        <v>6</v>
      </c>
      <c r="H2" s="8"/>
      <c r="I2" t="s">
        <v>89</v>
      </c>
    </row>
    <row r="3" spans="1:13">
      <c r="A3" s="28">
        <v>0.65999999999999903</v>
      </c>
      <c r="B3" s="8">
        <v>0.64</v>
      </c>
      <c r="C3">
        <f t="shared" si="0"/>
        <v>-1.9999999999999019E-2</v>
      </c>
      <c r="E3" t="s">
        <v>90</v>
      </c>
      <c r="F3">
        <f>COUNTIF(C2:C400,"=0")</f>
        <v>7</v>
      </c>
      <c r="I3" t="s">
        <v>91</v>
      </c>
      <c r="K3">
        <f>SUMIF(I18:I94,"&lt;0",K18:K94)</f>
        <v>754</v>
      </c>
    </row>
    <row r="4" spans="1:13">
      <c r="A4" s="28">
        <v>0.999</v>
      </c>
      <c r="B4" s="8">
        <v>0.999</v>
      </c>
      <c r="C4">
        <f t="shared" si="0"/>
        <v>0</v>
      </c>
      <c r="E4" t="s">
        <v>92</v>
      </c>
      <c r="F4">
        <f>COUNTIF(C2:C4000,"&lt;0")</f>
        <v>34</v>
      </c>
      <c r="I4" t="s">
        <v>93</v>
      </c>
    </row>
    <row r="5" spans="1:13">
      <c r="A5" s="28">
        <v>0.71199999999999997</v>
      </c>
      <c r="B5" s="8">
        <v>0.55099999999999905</v>
      </c>
      <c r="C5">
        <f t="shared" si="0"/>
        <v>-0.16100000000000092</v>
      </c>
      <c r="I5" t="s">
        <v>94</v>
      </c>
      <c r="K5">
        <f>SUMIF(I18:I94,"&gt;0",K18:K94)</f>
        <v>66</v>
      </c>
    </row>
    <row r="6" spans="1:13">
      <c r="A6" s="28">
        <v>0.79</v>
      </c>
      <c r="B6" s="8">
        <v>0.754</v>
      </c>
      <c r="C6">
        <f t="shared" si="0"/>
        <v>-3.6000000000000032E-2</v>
      </c>
      <c r="E6" s="1" t="s">
        <v>95</v>
      </c>
      <c r="F6" s="1">
        <f>_xlfn.BINOM.DIST(F4,F2+F4,0.5,TRUE)</f>
        <v>0.99999930869398668</v>
      </c>
      <c r="I6" t="s">
        <v>96</v>
      </c>
      <c r="K6">
        <f>SUM(K3:K5)</f>
        <v>820</v>
      </c>
    </row>
    <row r="7" spans="1:13">
      <c r="A7" s="28">
        <v>0.98799999999999999</v>
      </c>
      <c r="B7" s="8">
        <v>0.91700000000000004</v>
      </c>
      <c r="C7">
        <f t="shared" si="0"/>
        <v>-7.0999999999999952E-2</v>
      </c>
      <c r="I7" t="s">
        <v>97</v>
      </c>
      <c r="K7">
        <f>L10*(L10+1)/2</f>
        <v>1128</v>
      </c>
    </row>
    <row r="8" spans="1:13">
      <c r="A8" s="28">
        <v>0.78</v>
      </c>
      <c r="B8" s="8">
        <v>0.65999999999999903</v>
      </c>
      <c r="C8">
        <f t="shared" si="0"/>
        <v>-0.12000000000000099</v>
      </c>
      <c r="F8">
        <f>F2+F3+F4</f>
        <v>47</v>
      </c>
    </row>
    <row r="9" spans="1:13">
      <c r="A9" s="28">
        <v>0.92800000000000005</v>
      </c>
      <c r="B9" s="8">
        <v>0.83799999999999997</v>
      </c>
      <c r="C9">
        <f t="shared" si="0"/>
        <v>-9.000000000000008E-2</v>
      </c>
      <c r="J9" t="s">
        <v>98</v>
      </c>
      <c r="L9">
        <f>SUM(L18:L94)</f>
        <v>-688</v>
      </c>
    </row>
    <row r="10" spans="1:13">
      <c r="A10" s="28">
        <v>0.91900000000000004</v>
      </c>
      <c r="B10" s="8">
        <v>0.83699999999999997</v>
      </c>
      <c r="C10">
        <f t="shared" si="0"/>
        <v>-8.2000000000000073E-2</v>
      </c>
      <c r="J10" t="s">
        <v>99</v>
      </c>
      <c r="L10">
        <f>COUNTA(K18:K132)</f>
        <v>47</v>
      </c>
    </row>
    <row r="11" spans="1:13">
      <c r="A11" s="28">
        <v>0.98899999999999999</v>
      </c>
      <c r="B11" s="8">
        <v>0.96599999999999997</v>
      </c>
      <c r="C11">
        <f t="shared" si="0"/>
        <v>-2.300000000000002E-2</v>
      </c>
      <c r="J11" t="s">
        <v>100</v>
      </c>
      <c r="L11">
        <f>L10*(L10+1)*(2*L10+1)/6</f>
        <v>35720</v>
      </c>
    </row>
    <row r="12" spans="1:13">
      <c r="A12" s="28">
        <v>0.65799999999999903</v>
      </c>
      <c r="B12" s="8">
        <v>0.67100000000000004</v>
      </c>
      <c r="C12">
        <f t="shared" si="0"/>
        <v>1.3000000000001011E-2</v>
      </c>
    </row>
    <row r="13" spans="1:13">
      <c r="A13" s="28">
        <v>0.85199999999999998</v>
      </c>
      <c r="B13" s="8">
        <v>0.73799999999999999</v>
      </c>
      <c r="C13">
        <f t="shared" si="0"/>
        <v>-0.11399999999999999</v>
      </c>
      <c r="J13" t="s">
        <v>101</v>
      </c>
      <c r="L13">
        <f>(L9-0.5)/SQRT(L11)</f>
        <v>-3.642908134341567</v>
      </c>
    </row>
    <row r="14" spans="1:13">
      <c r="A14" s="28">
        <v>1</v>
      </c>
      <c r="B14" s="8">
        <v>1</v>
      </c>
      <c r="C14">
        <f t="shared" si="0"/>
        <v>0</v>
      </c>
      <c r="J14" s="1" t="s">
        <v>95</v>
      </c>
      <c r="K14" s="1"/>
      <c r="L14" s="1">
        <f>1-L15</f>
        <v>0.99986521246625004</v>
      </c>
      <c r="M14" s="1"/>
    </row>
    <row r="15" spans="1:13">
      <c r="A15" s="28">
        <v>0.97</v>
      </c>
      <c r="B15" s="8">
        <v>0.96299999999999997</v>
      </c>
      <c r="C15">
        <f t="shared" si="0"/>
        <v>-7.0000000000000062E-3</v>
      </c>
      <c r="L15">
        <f>NORMSDIST(L13)</f>
        <v>1.3478753374992355E-4</v>
      </c>
    </row>
    <row r="16" spans="1:13">
      <c r="A16" s="28">
        <v>0.95799999999999996</v>
      </c>
      <c r="B16" s="8">
        <v>0.89200000000000002</v>
      </c>
      <c r="C16">
        <f t="shared" si="0"/>
        <v>-6.5999999999999948E-2</v>
      </c>
    </row>
    <row r="17" spans="1:12">
      <c r="A17" s="28">
        <v>0.875</v>
      </c>
      <c r="B17" s="8">
        <v>0.93199999999999905</v>
      </c>
      <c r="C17">
        <f t="shared" si="0"/>
        <v>5.6999999999999051E-2</v>
      </c>
      <c r="I17" t="s">
        <v>102</v>
      </c>
    </row>
    <row r="18" spans="1:12">
      <c r="A18" s="28">
        <v>0.94199999999999995</v>
      </c>
      <c r="B18" s="8">
        <v>0.90100000000000002</v>
      </c>
      <c r="C18">
        <f t="shared" si="0"/>
        <v>-4.0999999999999925E-2</v>
      </c>
      <c r="I18" s="8">
        <v>0</v>
      </c>
      <c r="J18">
        <f t="shared" ref="J18:J64" si="1">ABS(I18)</f>
        <v>0</v>
      </c>
      <c r="K18">
        <f>IF(J18=0,0,K17+1)</f>
        <v>0</v>
      </c>
      <c r="L18">
        <f>IF(I18&gt;0,K18,-K18)</f>
        <v>0</v>
      </c>
    </row>
    <row r="19" spans="1:12">
      <c r="A19" s="28">
        <v>0.96799999999999997</v>
      </c>
      <c r="B19" s="8">
        <v>0.96799999999999997</v>
      </c>
      <c r="C19">
        <f t="shared" si="0"/>
        <v>0</v>
      </c>
      <c r="I19">
        <v>0</v>
      </c>
      <c r="J19">
        <f t="shared" si="1"/>
        <v>0</v>
      </c>
      <c r="K19">
        <f>IF(J19=0,0,K18+1)</f>
        <v>0</v>
      </c>
      <c r="L19">
        <f>IF(I19&gt;0,K19,-K19)</f>
        <v>0</v>
      </c>
    </row>
    <row r="20" spans="1:12">
      <c r="A20" s="28">
        <v>1</v>
      </c>
      <c r="B20" s="8">
        <v>1</v>
      </c>
      <c r="C20">
        <f t="shared" si="0"/>
        <v>0</v>
      </c>
      <c r="I20">
        <v>0</v>
      </c>
      <c r="J20">
        <f t="shared" si="1"/>
        <v>0</v>
      </c>
      <c r="K20">
        <f t="shared" ref="K20:K64" si="2">IF(J20=0,0,K19+1)</f>
        <v>0</v>
      </c>
      <c r="L20">
        <f t="shared" ref="L20:L64" si="3">IF(I20&gt;0,K20,-K20)</f>
        <v>0</v>
      </c>
    </row>
    <row r="21" spans="1:12">
      <c r="A21" s="28">
        <v>0.87</v>
      </c>
      <c r="B21" s="8">
        <v>0.83</v>
      </c>
      <c r="C21">
        <f t="shared" si="0"/>
        <v>-4.0000000000000036E-2</v>
      </c>
      <c r="I21">
        <v>0</v>
      </c>
      <c r="J21">
        <f t="shared" si="1"/>
        <v>0</v>
      </c>
      <c r="K21">
        <f t="shared" si="2"/>
        <v>0</v>
      </c>
      <c r="L21">
        <f t="shared" si="3"/>
        <v>0</v>
      </c>
    </row>
    <row r="22" spans="1:12">
      <c r="A22" s="28">
        <v>1</v>
      </c>
      <c r="B22" s="8">
        <v>0.97699999999999998</v>
      </c>
      <c r="C22">
        <f t="shared" si="0"/>
        <v>-2.300000000000002E-2</v>
      </c>
      <c r="I22" s="8">
        <v>0</v>
      </c>
      <c r="J22">
        <f t="shared" si="1"/>
        <v>0</v>
      </c>
      <c r="K22">
        <f t="shared" si="2"/>
        <v>0</v>
      </c>
      <c r="L22">
        <f t="shared" si="3"/>
        <v>0</v>
      </c>
    </row>
    <row r="23" spans="1:12">
      <c r="A23" s="28">
        <v>0.9</v>
      </c>
      <c r="B23" s="8">
        <v>0.83299999999999996</v>
      </c>
      <c r="C23">
        <f t="shared" si="0"/>
        <v>-6.700000000000006E-2</v>
      </c>
      <c r="I23" s="8">
        <v>0</v>
      </c>
      <c r="J23">
        <f t="shared" si="1"/>
        <v>0</v>
      </c>
      <c r="K23">
        <f t="shared" si="2"/>
        <v>0</v>
      </c>
      <c r="L23">
        <f t="shared" si="3"/>
        <v>0</v>
      </c>
    </row>
    <row r="24" spans="1:12">
      <c r="A24" s="28">
        <v>1</v>
      </c>
      <c r="B24" s="8">
        <v>1</v>
      </c>
      <c r="C24">
        <f t="shared" si="0"/>
        <v>0</v>
      </c>
      <c r="I24" s="8">
        <v>0</v>
      </c>
      <c r="J24">
        <f t="shared" si="1"/>
        <v>0</v>
      </c>
      <c r="K24">
        <f t="shared" si="2"/>
        <v>0</v>
      </c>
      <c r="L24">
        <f t="shared" si="3"/>
        <v>0</v>
      </c>
    </row>
    <row r="25" spans="1:12">
      <c r="A25" s="28">
        <v>0.8</v>
      </c>
      <c r="B25" s="8">
        <v>0.76700000000000002</v>
      </c>
      <c r="C25">
        <f t="shared" si="0"/>
        <v>-3.3000000000000029E-2</v>
      </c>
      <c r="I25">
        <v>-7.0000000000000062E-3</v>
      </c>
      <c r="J25">
        <f t="shared" si="1"/>
        <v>7.0000000000000062E-3</v>
      </c>
      <c r="K25">
        <f t="shared" si="2"/>
        <v>1</v>
      </c>
      <c r="L25">
        <f t="shared" si="3"/>
        <v>-1</v>
      </c>
    </row>
    <row r="26" spans="1:12">
      <c r="A26" s="28">
        <v>0.95399999999999996</v>
      </c>
      <c r="B26" s="8">
        <v>0.97099999999999997</v>
      </c>
      <c r="C26">
        <f t="shared" si="0"/>
        <v>1.7000000000000015E-2</v>
      </c>
      <c r="I26" s="8">
        <v>-8.0000000000000071E-3</v>
      </c>
      <c r="J26">
        <f t="shared" si="1"/>
        <v>8.0000000000000071E-3</v>
      </c>
      <c r="K26">
        <f t="shared" si="2"/>
        <v>2</v>
      </c>
      <c r="L26">
        <f t="shared" si="3"/>
        <v>-2</v>
      </c>
    </row>
    <row r="27" spans="1:12">
      <c r="A27" s="28">
        <v>1</v>
      </c>
      <c r="B27" s="8">
        <v>1</v>
      </c>
      <c r="C27">
        <f t="shared" si="0"/>
        <v>0</v>
      </c>
      <c r="I27">
        <v>1.3000000000000012E-2</v>
      </c>
      <c r="J27">
        <f t="shared" si="1"/>
        <v>1.3000000000000012E-2</v>
      </c>
      <c r="K27">
        <f t="shared" si="2"/>
        <v>3</v>
      </c>
      <c r="L27">
        <f t="shared" si="3"/>
        <v>3</v>
      </c>
    </row>
    <row r="28" spans="1:12">
      <c r="A28" s="28">
        <v>1</v>
      </c>
      <c r="B28" s="8">
        <v>1</v>
      </c>
      <c r="C28">
        <f t="shared" si="0"/>
        <v>0</v>
      </c>
      <c r="I28">
        <v>1.3000000000001011E-2</v>
      </c>
      <c r="J28">
        <f t="shared" si="1"/>
        <v>1.3000000000001011E-2</v>
      </c>
      <c r="K28">
        <f t="shared" si="2"/>
        <v>4</v>
      </c>
      <c r="L28">
        <f t="shared" si="3"/>
        <v>4</v>
      </c>
    </row>
    <row r="29" spans="1:12">
      <c r="A29" s="28">
        <v>0.98399999999999999</v>
      </c>
      <c r="B29" s="8">
        <v>0.997</v>
      </c>
      <c r="C29">
        <f t="shared" si="0"/>
        <v>1.3000000000000012E-2</v>
      </c>
      <c r="I29" s="8">
        <v>-1.7000000000000015E-2</v>
      </c>
      <c r="J29">
        <f t="shared" si="1"/>
        <v>1.7000000000000015E-2</v>
      </c>
      <c r="K29">
        <f t="shared" si="2"/>
        <v>5</v>
      </c>
      <c r="L29">
        <f t="shared" si="3"/>
        <v>-5</v>
      </c>
    </row>
    <row r="30" spans="1:12">
      <c r="A30" s="28">
        <v>0.90200000000000002</v>
      </c>
      <c r="B30" s="8">
        <v>0.879</v>
      </c>
      <c r="C30">
        <f t="shared" si="0"/>
        <v>-2.300000000000002E-2</v>
      </c>
      <c r="I30">
        <v>1.7000000000000015E-2</v>
      </c>
      <c r="J30">
        <f t="shared" si="1"/>
        <v>1.7000000000000015E-2</v>
      </c>
      <c r="K30">
        <f t="shared" si="2"/>
        <v>6</v>
      </c>
      <c r="L30">
        <f t="shared" si="3"/>
        <v>6</v>
      </c>
    </row>
    <row r="31" spans="1:12">
      <c r="A31" s="28">
        <v>0.92700000000000005</v>
      </c>
      <c r="B31" s="8">
        <v>0.90800000000000003</v>
      </c>
      <c r="C31">
        <f t="shared" si="0"/>
        <v>-1.9000000000000017E-2</v>
      </c>
      <c r="I31" s="8">
        <v>-1.7000000000000015E-2</v>
      </c>
      <c r="J31">
        <f t="shared" si="1"/>
        <v>1.7000000000000015E-2</v>
      </c>
      <c r="K31">
        <f t="shared" si="2"/>
        <v>7</v>
      </c>
      <c r="L31">
        <f t="shared" si="3"/>
        <v>-7</v>
      </c>
    </row>
    <row r="32" spans="1:12">
      <c r="A32" s="28">
        <v>0.94699999999999995</v>
      </c>
      <c r="B32" s="8">
        <v>0.89700000000000002</v>
      </c>
      <c r="C32">
        <f t="shared" si="0"/>
        <v>-4.9999999999999933E-2</v>
      </c>
      <c r="I32">
        <v>-1.9000000000000017E-2</v>
      </c>
      <c r="J32">
        <f t="shared" si="1"/>
        <v>1.9000000000000017E-2</v>
      </c>
      <c r="K32">
        <f t="shared" si="2"/>
        <v>8</v>
      </c>
      <c r="L32">
        <f t="shared" si="3"/>
        <v>-8</v>
      </c>
    </row>
    <row r="33" spans="1:12">
      <c r="A33" s="28">
        <v>0.67900000000000005</v>
      </c>
      <c r="B33" s="8">
        <v>0.70399999999999996</v>
      </c>
      <c r="C33">
        <f t="shared" si="0"/>
        <v>2.4999999999999911E-2</v>
      </c>
      <c r="I33">
        <v>-1.9999999999999019E-2</v>
      </c>
      <c r="J33">
        <f t="shared" si="1"/>
        <v>1.9999999999999019E-2</v>
      </c>
      <c r="K33">
        <f t="shared" si="2"/>
        <v>9</v>
      </c>
      <c r="L33">
        <f t="shared" si="3"/>
        <v>-9</v>
      </c>
    </row>
    <row r="34" spans="1:12">
      <c r="A34" s="5">
        <v>0.46400000000000002</v>
      </c>
      <c r="B34" s="31">
        <v>0.42899999999999999</v>
      </c>
      <c r="C34">
        <f t="shared" si="0"/>
        <v>-3.5000000000000031E-2</v>
      </c>
      <c r="I34" s="8">
        <v>-2.300000000000002E-2</v>
      </c>
      <c r="J34">
        <f t="shared" si="1"/>
        <v>2.300000000000002E-2</v>
      </c>
      <c r="K34">
        <f t="shared" si="2"/>
        <v>10</v>
      </c>
      <c r="L34">
        <f t="shared" si="3"/>
        <v>-10</v>
      </c>
    </row>
    <row r="35" spans="1:12">
      <c r="A35" s="5">
        <v>0.48899999999999999</v>
      </c>
      <c r="B35" s="31">
        <v>0.36899999999999999</v>
      </c>
      <c r="C35">
        <f t="shared" si="0"/>
        <v>-0.12</v>
      </c>
      <c r="I35">
        <v>-2.300000000000002E-2</v>
      </c>
      <c r="J35">
        <f t="shared" si="1"/>
        <v>2.300000000000002E-2</v>
      </c>
      <c r="K35">
        <f t="shared" si="2"/>
        <v>11</v>
      </c>
      <c r="L35">
        <f t="shared" si="3"/>
        <v>-11</v>
      </c>
    </row>
    <row r="36" spans="1:12">
      <c r="A36">
        <v>0.69899999999999995</v>
      </c>
      <c r="B36" s="8">
        <v>0.65500000000000003</v>
      </c>
      <c r="C36">
        <f t="shared" si="0"/>
        <v>-4.3999999999999928E-2</v>
      </c>
      <c r="I36" s="8">
        <v>-2.300000000000002E-2</v>
      </c>
      <c r="J36">
        <f t="shared" si="1"/>
        <v>2.300000000000002E-2</v>
      </c>
      <c r="K36">
        <f t="shared" si="2"/>
        <v>12</v>
      </c>
      <c r="L36">
        <f t="shared" si="3"/>
        <v>-12</v>
      </c>
    </row>
    <row r="37" spans="1:12">
      <c r="A37">
        <v>0.79200000000000004</v>
      </c>
      <c r="B37" s="8">
        <v>0.64400000000000002</v>
      </c>
      <c r="C37">
        <f t="shared" si="0"/>
        <v>-0.14800000000000002</v>
      </c>
      <c r="I37">
        <v>2.4999999999999911E-2</v>
      </c>
      <c r="J37">
        <f t="shared" si="1"/>
        <v>2.4999999999999911E-2</v>
      </c>
      <c r="K37">
        <f t="shared" si="2"/>
        <v>13</v>
      </c>
      <c r="L37">
        <f t="shared" si="3"/>
        <v>13</v>
      </c>
    </row>
    <row r="38" spans="1:12">
      <c r="A38">
        <v>0.74099999999999999</v>
      </c>
      <c r="B38" s="8">
        <v>0.59699999999999998</v>
      </c>
      <c r="C38">
        <f t="shared" si="0"/>
        <v>-0.14400000000000002</v>
      </c>
      <c r="I38">
        <v>-2.7999999999999914E-2</v>
      </c>
      <c r="J38">
        <f t="shared" si="1"/>
        <v>2.7999999999999914E-2</v>
      </c>
      <c r="K38">
        <f t="shared" si="2"/>
        <v>14</v>
      </c>
      <c r="L38">
        <f t="shared" si="3"/>
        <v>-14</v>
      </c>
    </row>
    <row r="39" spans="1:12">
      <c r="A39">
        <v>0.754</v>
      </c>
      <c r="B39" s="8">
        <v>0.66200000000000003</v>
      </c>
      <c r="C39">
        <f t="shared" si="0"/>
        <v>-9.1999999999999971E-2</v>
      </c>
      <c r="I39">
        <v>3.0999999999999917E-2</v>
      </c>
      <c r="J39">
        <f t="shared" si="1"/>
        <v>3.0999999999999917E-2</v>
      </c>
      <c r="K39">
        <f t="shared" si="2"/>
        <v>15</v>
      </c>
      <c r="L39">
        <f t="shared" si="3"/>
        <v>15</v>
      </c>
    </row>
    <row r="40" spans="1:12">
      <c r="A40">
        <v>0.65500000000000003</v>
      </c>
      <c r="B40" s="8">
        <v>0.53900000000000003</v>
      </c>
      <c r="C40">
        <f t="shared" si="0"/>
        <v>-0.11599999999999999</v>
      </c>
      <c r="I40">
        <v>-3.3000000000000029E-2</v>
      </c>
      <c r="J40">
        <f t="shared" si="1"/>
        <v>3.3000000000000029E-2</v>
      </c>
      <c r="K40">
        <f t="shared" si="2"/>
        <v>16</v>
      </c>
      <c r="L40">
        <f t="shared" si="3"/>
        <v>-16</v>
      </c>
    </row>
    <row r="41" spans="1:12">
      <c r="A41">
        <v>0.68799999999999994</v>
      </c>
      <c r="B41" s="8">
        <v>0.66</v>
      </c>
      <c r="C41">
        <f t="shared" si="0"/>
        <v>-2.7999999999999914E-2</v>
      </c>
      <c r="I41">
        <v>-3.5000000000000031E-2</v>
      </c>
      <c r="J41">
        <f t="shared" si="1"/>
        <v>3.5000000000000031E-2</v>
      </c>
      <c r="K41">
        <f t="shared" si="2"/>
        <v>17</v>
      </c>
      <c r="L41">
        <f t="shared" si="3"/>
        <v>-17</v>
      </c>
    </row>
    <row r="42" spans="1:12">
      <c r="A42">
        <v>0.68700000000000006</v>
      </c>
      <c r="B42" s="8">
        <v>0.63300000000000001</v>
      </c>
      <c r="C42">
        <f t="shared" si="0"/>
        <v>-5.4000000000000048E-2</v>
      </c>
      <c r="I42">
        <v>-3.6000000000000032E-2</v>
      </c>
      <c r="J42">
        <f t="shared" si="1"/>
        <v>3.6000000000000032E-2</v>
      </c>
      <c r="K42">
        <f t="shared" si="2"/>
        <v>18</v>
      </c>
      <c r="L42">
        <f t="shared" si="3"/>
        <v>-18</v>
      </c>
    </row>
    <row r="43" spans="1:12">
      <c r="A43">
        <v>0.75900000000000001</v>
      </c>
      <c r="B43" s="8">
        <v>0.72299999999999998</v>
      </c>
      <c r="C43">
        <f t="shared" si="0"/>
        <v>-3.6000000000000032E-2</v>
      </c>
      <c r="I43">
        <v>-3.6000000000000032E-2</v>
      </c>
      <c r="J43">
        <f t="shared" si="1"/>
        <v>3.6000000000000032E-2</v>
      </c>
      <c r="K43">
        <f t="shared" si="2"/>
        <v>19</v>
      </c>
      <c r="L43">
        <f t="shared" si="3"/>
        <v>-19</v>
      </c>
    </row>
    <row r="44" spans="1:12">
      <c r="A44">
        <v>0.83899999999999997</v>
      </c>
      <c r="B44" s="8">
        <v>0.67</v>
      </c>
      <c r="C44">
        <f t="shared" si="0"/>
        <v>-0.16899999999999993</v>
      </c>
      <c r="I44">
        <v>-4.0000000000000036E-2</v>
      </c>
      <c r="J44">
        <f t="shared" si="1"/>
        <v>4.0000000000000036E-2</v>
      </c>
      <c r="K44">
        <f t="shared" si="2"/>
        <v>20</v>
      </c>
      <c r="L44">
        <f t="shared" si="3"/>
        <v>-20</v>
      </c>
    </row>
    <row r="45" spans="1:12">
      <c r="A45">
        <v>0.89900000000000002</v>
      </c>
      <c r="B45" s="8">
        <v>0.73</v>
      </c>
      <c r="C45">
        <f t="shared" si="0"/>
        <v>-0.16900000000000004</v>
      </c>
      <c r="I45">
        <v>-4.0999999999999925E-2</v>
      </c>
      <c r="J45">
        <f t="shared" si="1"/>
        <v>4.0999999999999925E-2</v>
      </c>
      <c r="K45">
        <f t="shared" si="2"/>
        <v>21</v>
      </c>
      <c r="L45">
        <f t="shared" si="3"/>
        <v>-21</v>
      </c>
    </row>
    <row r="46" spans="1:12">
      <c r="A46">
        <v>0.71799999999999997</v>
      </c>
      <c r="B46" s="8">
        <v>0.71</v>
      </c>
      <c r="C46">
        <f t="shared" si="0"/>
        <v>-8.0000000000000071E-3</v>
      </c>
      <c r="I46">
        <v>-4.3999999999999928E-2</v>
      </c>
      <c r="J46">
        <f t="shared" si="1"/>
        <v>4.3999999999999928E-2</v>
      </c>
      <c r="K46">
        <f t="shared" si="2"/>
        <v>22</v>
      </c>
      <c r="L46">
        <f t="shared" si="3"/>
        <v>-22</v>
      </c>
    </row>
    <row r="47" spans="1:12">
      <c r="A47">
        <v>0.83399999999999996</v>
      </c>
      <c r="B47" s="8">
        <v>0.81699999999999995</v>
      </c>
      <c r="C47">
        <f t="shared" si="0"/>
        <v>-1.7000000000000015E-2</v>
      </c>
      <c r="I47">
        <v>-4.9999999999999933E-2</v>
      </c>
      <c r="J47">
        <f t="shared" si="1"/>
        <v>4.9999999999999933E-2</v>
      </c>
      <c r="K47">
        <f t="shared" si="2"/>
        <v>23</v>
      </c>
      <c r="L47">
        <f t="shared" si="3"/>
        <v>-23</v>
      </c>
    </row>
    <row r="48" spans="1:12">
      <c r="A48">
        <v>0.90700000000000003</v>
      </c>
      <c r="B48" s="8">
        <v>0.93799999999999994</v>
      </c>
      <c r="C48">
        <f t="shared" si="0"/>
        <v>3.0999999999999917E-2</v>
      </c>
      <c r="I48">
        <v>-5.4000000000000048E-2</v>
      </c>
      <c r="J48">
        <f t="shared" si="1"/>
        <v>5.4000000000000048E-2</v>
      </c>
      <c r="K48">
        <f t="shared" si="2"/>
        <v>24</v>
      </c>
      <c r="L48">
        <f t="shared" si="3"/>
        <v>-24</v>
      </c>
    </row>
    <row r="49" spans="1:12">
      <c r="A49">
        <v>0.80400000000000005</v>
      </c>
      <c r="B49" s="8">
        <v>0.76400000000000001</v>
      </c>
      <c r="I49" s="8">
        <v>5.6999999999999051E-2</v>
      </c>
      <c r="J49">
        <f t="shared" si="1"/>
        <v>5.6999999999999051E-2</v>
      </c>
      <c r="K49">
        <f t="shared" si="2"/>
        <v>25</v>
      </c>
      <c r="L49">
        <f t="shared" si="3"/>
        <v>25</v>
      </c>
    </row>
    <row r="50" spans="1:12">
      <c r="A50">
        <v>0.91800000000000004</v>
      </c>
      <c r="B50" s="8">
        <v>0.92</v>
      </c>
      <c r="I50">
        <v>-6.5999999999999948E-2</v>
      </c>
      <c r="J50">
        <f t="shared" si="1"/>
        <v>6.5999999999999948E-2</v>
      </c>
      <c r="K50">
        <f t="shared" si="2"/>
        <v>26</v>
      </c>
      <c r="L50">
        <f t="shared" si="3"/>
        <v>-26</v>
      </c>
    </row>
    <row r="51" spans="1:12">
      <c r="A51">
        <v>0.82499999999999996</v>
      </c>
      <c r="B51" s="8">
        <v>0.73</v>
      </c>
      <c r="I51" s="8">
        <v>-6.700000000000006E-2</v>
      </c>
      <c r="J51">
        <f t="shared" si="1"/>
        <v>6.700000000000006E-2</v>
      </c>
      <c r="K51">
        <f t="shared" si="2"/>
        <v>27</v>
      </c>
      <c r="L51">
        <f t="shared" si="3"/>
        <v>-27</v>
      </c>
    </row>
    <row r="52" spans="1:12">
      <c r="A52">
        <v>0.90500000000000003</v>
      </c>
      <c r="B52" s="8">
        <v>0.92400000000000004</v>
      </c>
      <c r="I52">
        <v>-7.0999999999999952E-2</v>
      </c>
      <c r="J52">
        <f t="shared" si="1"/>
        <v>7.0999999999999952E-2</v>
      </c>
      <c r="K52">
        <f t="shared" si="2"/>
        <v>28</v>
      </c>
      <c r="L52">
        <f t="shared" si="3"/>
        <v>-28</v>
      </c>
    </row>
    <row r="53" spans="1:12">
      <c r="A53">
        <v>0.93400000000000005</v>
      </c>
      <c r="B53" s="8">
        <v>0.875</v>
      </c>
      <c r="I53" s="8">
        <v>-8.2000000000000073E-2</v>
      </c>
      <c r="J53">
        <f t="shared" si="1"/>
        <v>8.2000000000000073E-2</v>
      </c>
      <c r="K53">
        <f t="shared" si="2"/>
        <v>29</v>
      </c>
      <c r="L53">
        <f t="shared" si="3"/>
        <v>-29</v>
      </c>
    </row>
    <row r="54" spans="1:12">
      <c r="A54">
        <v>0.748</v>
      </c>
      <c r="B54">
        <v>0.748</v>
      </c>
      <c r="I54">
        <v>-9.000000000000008E-2</v>
      </c>
      <c r="J54">
        <f t="shared" si="1"/>
        <v>9.000000000000008E-2</v>
      </c>
      <c r="K54">
        <f t="shared" si="2"/>
        <v>30</v>
      </c>
      <c r="L54">
        <f t="shared" si="3"/>
        <v>-30</v>
      </c>
    </row>
    <row r="55" spans="1:12">
      <c r="A55">
        <v>0.9</v>
      </c>
      <c r="B55">
        <v>1</v>
      </c>
      <c r="I55" s="8">
        <v>-9.1999999999999971E-2</v>
      </c>
      <c r="J55">
        <f t="shared" si="1"/>
        <v>9.1999999999999971E-2</v>
      </c>
      <c r="K55">
        <f t="shared" si="2"/>
        <v>31</v>
      </c>
      <c r="L55">
        <f t="shared" si="3"/>
        <v>-31</v>
      </c>
    </row>
    <row r="56" spans="1:12">
      <c r="A56">
        <v>1</v>
      </c>
      <c r="B56">
        <v>0.95</v>
      </c>
      <c r="I56" s="8">
        <v>-0.11399999999999999</v>
      </c>
      <c r="J56">
        <f t="shared" si="1"/>
        <v>0.11399999999999999</v>
      </c>
      <c r="K56">
        <f t="shared" si="2"/>
        <v>32</v>
      </c>
      <c r="L56">
        <f t="shared" si="3"/>
        <v>-32</v>
      </c>
    </row>
    <row r="57" spans="1:12">
      <c r="A57">
        <v>0.625</v>
      </c>
      <c r="B57">
        <v>0.68700000000000006</v>
      </c>
      <c r="I57" s="8">
        <v>-0.11599999999999999</v>
      </c>
      <c r="J57">
        <f t="shared" si="1"/>
        <v>0.11599999999999999</v>
      </c>
      <c r="K57">
        <f t="shared" si="2"/>
        <v>33</v>
      </c>
      <c r="L57">
        <f t="shared" si="3"/>
        <v>-33</v>
      </c>
    </row>
    <row r="58" spans="1:12">
      <c r="A58">
        <v>0.97399999999999998</v>
      </c>
      <c r="B58">
        <v>0.89900000000000002</v>
      </c>
      <c r="I58" s="8">
        <v>-0.12</v>
      </c>
      <c r="J58">
        <f t="shared" si="1"/>
        <v>0.12</v>
      </c>
      <c r="K58">
        <f t="shared" si="2"/>
        <v>34</v>
      </c>
      <c r="L58">
        <f t="shared" si="3"/>
        <v>-34</v>
      </c>
    </row>
    <row r="59" spans="1:12">
      <c r="A59">
        <v>0.96499999999999997</v>
      </c>
      <c r="B59">
        <v>0.97</v>
      </c>
      <c r="I59" s="8">
        <v>-0.12000000000000099</v>
      </c>
      <c r="J59">
        <f t="shared" si="1"/>
        <v>0.12000000000000099</v>
      </c>
      <c r="K59">
        <f t="shared" si="2"/>
        <v>35</v>
      </c>
      <c r="L59">
        <f t="shared" si="3"/>
        <v>-35</v>
      </c>
    </row>
    <row r="60" spans="1:12">
      <c r="A60" s="41"/>
      <c r="I60">
        <v>-0.14400000000000002</v>
      </c>
      <c r="J60">
        <f t="shared" si="1"/>
        <v>0.14400000000000002</v>
      </c>
      <c r="K60">
        <f t="shared" si="2"/>
        <v>36</v>
      </c>
      <c r="L60">
        <f t="shared" si="3"/>
        <v>-36</v>
      </c>
    </row>
    <row r="61" spans="1:12">
      <c r="A61" s="41"/>
      <c r="I61">
        <v>-0.14800000000000002</v>
      </c>
      <c r="J61">
        <f t="shared" si="1"/>
        <v>0.14800000000000002</v>
      </c>
      <c r="K61">
        <f t="shared" si="2"/>
        <v>37</v>
      </c>
      <c r="L61">
        <f t="shared" si="3"/>
        <v>-37</v>
      </c>
    </row>
    <row r="62" spans="1:12">
      <c r="A62" s="41"/>
      <c r="I62">
        <v>-0.16100000000000092</v>
      </c>
      <c r="J62">
        <f t="shared" si="1"/>
        <v>0.16100000000000092</v>
      </c>
      <c r="K62">
        <f t="shared" si="2"/>
        <v>38</v>
      </c>
      <c r="L62">
        <f t="shared" si="3"/>
        <v>-38</v>
      </c>
    </row>
    <row r="63" spans="1:12">
      <c r="A63" s="41"/>
      <c r="I63" s="8">
        <v>-0.16899999999999993</v>
      </c>
      <c r="J63">
        <f t="shared" si="1"/>
        <v>0.16899999999999993</v>
      </c>
      <c r="K63">
        <f t="shared" si="2"/>
        <v>39</v>
      </c>
      <c r="L63">
        <f t="shared" si="3"/>
        <v>-39</v>
      </c>
    </row>
    <row r="64" spans="1:12">
      <c r="A64" s="41"/>
      <c r="I64" s="8">
        <v>-0.16900000000000004</v>
      </c>
      <c r="J64">
        <f t="shared" si="1"/>
        <v>0.16900000000000004</v>
      </c>
      <c r="K64">
        <f t="shared" si="2"/>
        <v>40</v>
      </c>
      <c r="L64">
        <f t="shared" si="3"/>
        <v>-40</v>
      </c>
    </row>
    <row r="65" spans="1:1">
      <c r="A65" s="41"/>
    </row>
    <row r="66" spans="1:1">
      <c r="A66" s="41"/>
    </row>
    <row r="67" spans="1:1">
      <c r="A67" s="41"/>
    </row>
    <row r="68" spans="1:1">
      <c r="A68" s="41"/>
    </row>
    <row r="69" spans="1:1">
      <c r="A69" s="41"/>
    </row>
    <row r="71" spans="1:1">
      <c r="A71" s="41"/>
    </row>
    <row r="72" spans="1:1">
      <c r="A72" s="41"/>
    </row>
    <row r="73" spans="1:1">
      <c r="A73" s="41"/>
    </row>
    <row r="74" spans="1:1">
      <c r="A74" s="41"/>
    </row>
    <row r="75" spans="1:1">
      <c r="A75" s="41"/>
    </row>
    <row r="76" spans="1:1">
      <c r="A76" s="41"/>
    </row>
  </sheetData>
  <sortState ref="I18:J64">
    <sortCondition ref="J18:J64"/>
  </sortState>
  <conditionalFormatting sqref="A36">
    <cfRule type="cellIs" dxfId="23" priority="2" operator="equal">
      <formula>1</formula>
    </cfRule>
  </conditionalFormatting>
  <conditionalFormatting sqref="B36">
    <cfRule type="cellIs" dxfId="22" priority="1" operator="equal">
      <formula>1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topLeftCell="A16" workbookViewId="0">
      <selection activeCell="T21" sqref="T21"/>
    </sheetView>
  </sheetViews>
  <sheetFormatPr baseColWidth="10" defaultColWidth="8.83203125" defaultRowHeight="14" x14ac:dyDescent="0"/>
  <cols>
    <col min="1" max="1" width="28.33203125" bestFit="1" customWidth="1"/>
    <col min="2" max="2" width="15.6640625" customWidth="1"/>
    <col min="3" max="3" width="14.5" customWidth="1"/>
    <col min="10" max="10" width="15.33203125" customWidth="1"/>
    <col min="17" max="17" width="10.6640625" bestFit="1" customWidth="1"/>
  </cols>
  <sheetData>
    <row r="1" spans="1:17">
      <c r="J1" s="1" t="s">
        <v>85</v>
      </c>
      <c r="L1" t="s">
        <v>86</v>
      </c>
      <c r="N1" t="s">
        <v>87</v>
      </c>
    </row>
    <row r="2" spans="1:17">
      <c r="B2" s="42" t="s">
        <v>108</v>
      </c>
      <c r="C2" t="s">
        <v>109</v>
      </c>
      <c r="D2" t="s">
        <v>104</v>
      </c>
      <c r="E2" t="s">
        <v>84</v>
      </c>
      <c r="J2" t="s">
        <v>107</v>
      </c>
      <c r="K2">
        <f>COUNTIF(E3:E3999,"&gt;0")</f>
        <v>63</v>
      </c>
      <c r="M2" s="8"/>
      <c r="N2" t="s">
        <v>89</v>
      </c>
    </row>
    <row r="3" spans="1:17">
      <c r="A3" t="s">
        <v>58</v>
      </c>
      <c r="B3">
        <v>0.69</v>
      </c>
      <c r="C3">
        <v>0.76500000000000001</v>
      </c>
      <c r="D3">
        <v>0.63300000000000001</v>
      </c>
      <c r="E3" s="8">
        <f>B3-D3</f>
        <v>5.699999999999994E-2</v>
      </c>
      <c r="J3" t="s">
        <v>90</v>
      </c>
      <c r="K3">
        <f>COUNTIF(E3:E399,"=0")</f>
        <v>3</v>
      </c>
      <c r="N3" t="s">
        <v>91</v>
      </c>
      <c r="P3">
        <f>SUMIF(N18:N108,"&lt;0",P18:P108)</f>
        <v>971</v>
      </c>
    </row>
    <row r="4" spans="1:17">
      <c r="A4" t="s">
        <v>11</v>
      </c>
      <c r="B4">
        <v>0.60399999999999998</v>
      </c>
      <c r="C4">
        <v>0.61099999999999999</v>
      </c>
      <c r="D4">
        <v>0.69799999999999995</v>
      </c>
      <c r="E4" s="8">
        <f t="shared" ref="E4:E67" si="0">D4-B4</f>
        <v>9.3999999999999972E-2</v>
      </c>
      <c r="J4" t="s">
        <v>106</v>
      </c>
      <c r="K4">
        <f>COUNTIF(E3:E3999,"&lt;0")</f>
        <v>25</v>
      </c>
      <c r="N4" t="s">
        <v>93</v>
      </c>
    </row>
    <row r="5" spans="1:17">
      <c r="A5" t="s">
        <v>110</v>
      </c>
      <c r="B5" s="8">
        <v>0.66300000000000003</v>
      </c>
      <c r="C5">
        <v>0.8</v>
      </c>
      <c r="D5">
        <v>0.82899999999999996</v>
      </c>
      <c r="E5" s="8">
        <f t="shared" si="0"/>
        <v>0.16599999999999993</v>
      </c>
      <c r="N5" t="s">
        <v>94</v>
      </c>
      <c r="P5">
        <f>SUMIF(N18:N108,"&gt;0",P18:P108)</f>
        <v>2945</v>
      </c>
    </row>
    <row r="6" spans="1:17">
      <c r="A6" t="s">
        <v>75</v>
      </c>
      <c r="B6">
        <v>0.50900000000000001</v>
      </c>
      <c r="C6">
        <v>0.50800000000000001</v>
      </c>
      <c r="D6">
        <v>0.86099999999999999</v>
      </c>
      <c r="E6" s="8">
        <f t="shared" si="0"/>
        <v>0.35199999999999998</v>
      </c>
      <c r="J6" s="1" t="s">
        <v>95</v>
      </c>
      <c r="K6" s="48">
        <f>_xlfn.BINOM.DIST(K4,K2+K4,0.5,TRUE)</f>
        <v>3.135191385611893E-5</v>
      </c>
      <c r="N6" t="s">
        <v>96</v>
      </c>
      <c r="P6">
        <f>SUM(P3:P5)</f>
        <v>3916</v>
      </c>
    </row>
    <row r="7" spans="1:17">
      <c r="A7" t="s">
        <v>28</v>
      </c>
      <c r="B7">
        <v>0.63300000000000001</v>
      </c>
      <c r="C7">
        <v>0.66700000000000004</v>
      </c>
      <c r="D7">
        <v>0.73299999999999998</v>
      </c>
      <c r="E7" s="8">
        <f t="shared" si="0"/>
        <v>9.9999999999999978E-2</v>
      </c>
      <c r="N7" t="s">
        <v>97</v>
      </c>
      <c r="P7">
        <f>Q10*(Q10+1)/2</f>
        <v>4186</v>
      </c>
    </row>
    <row r="8" spans="1:17">
      <c r="A8" t="s">
        <v>77</v>
      </c>
      <c r="B8">
        <v>0.7</v>
      </c>
      <c r="C8">
        <v>0.7</v>
      </c>
      <c r="D8">
        <v>0.95</v>
      </c>
      <c r="E8" s="8">
        <f t="shared" si="0"/>
        <v>0.25</v>
      </c>
      <c r="K8">
        <f>K2+K3+K4</f>
        <v>91</v>
      </c>
    </row>
    <row r="9" spans="1:17">
      <c r="A9" t="s">
        <v>78</v>
      </c>
      <c r="B9">
        <v>0.75</v>
      </c>
      <c r="C9">
        <v>0.7</v>
      </c>
      <c r="D9">
        <v>0.95</v>
      </c>
      <c r="E9" s="8">
        <f t="shared" si="0"/>
        <v>0.19999999999999996</v>
      </c>
      <c r="O9" t="s">
        <v>98</v>
      </c>
      <c r="Q9">
        <f>SUM(Q18:Q108)</f>
        <v>1974</v>
      </c>
    </row>
    <row r="10" spans="1:17">
      <c r="A10" t="s">
        <v>30</v>
      </c>
      <c r="B10">
        <v>0.997</v>
      </c>
      <c r="C10">
        <v>0.99399999999999999</v>
      </c>
      <c r="D10">
        <v>1</v>
      </c>
      <c r="E10" s="8">
        <f t="shared" si="0"/>
        <v>3.0000000000000027E-3</v>
      </c>
      <c r="O10" t="s">
        <v>99</v>
      </c>
      <c r="Q10">
        <f>COUNTA(P18:P132)</f>
        <v>91</v>
      </c>
    </row>
    <row r="11" spans="1:17">
      <c r="A11" t="s">
        <v>6</v>
      </c>
      <c r="B11">
        <v>0.64800000000000002</v>
      </c>
      <c r="C11">
        <v>0.65</v>
      </c>
      <c r="D11">
        <v>0.65500000000000003</v>
      </c>
      <c r="E11" s="8">
        <f t="shared" si="0"/>
        <v>7.0000000000000062E-3</v>
      </c>
      <c r="O11" t="s">
        <v>100</v>
      </c>
      <c r="Q11">
        <f>Q10*(Q10+1)*(2*Q10+1)/6</f>
        <v>255346</v>
      </c>
    </row>
    <row r="12" spans="1:17">
      <c r="A12" t="s">
        <v>20</v>
      </c>
      <c r="B12">
        <v>0.65100000000000002</v>
      </c>
      <c r="C12">
        <v>0.92999999999999905</v>
      </c>
      <c r="D12">
        <v>0.87</v>
      </c>
      <c r="E12" s="8">
        <f t="shared" si="0"/>
        <v>0.21899999999999997</v>
      </c>
    </row>
    <row r="13" spans="1:17">
      <c r="A13" t="s">
        <v>23</v>
      </c>
      <c r="B13">
        <v>1</v>
      </c>
      <c r="C13">
        <v>1</v>
      </c>
      <c r="D13">
        <v>1</v>
      </c>
      <c r="E13" s="8">
        <f t="shared" si="0"/>
        <v>0</v>
      </c>
      <c r="O13" t="s">
        <v>101</v>
      </c>
      <c r="Q13">
        <f>(Q9-0.5)/SQRT(Q11)</f>
        <v>3.9054636612297351</v>
      </c>
    </row>
    <row r="14" spans="1:17">
      <c r="A14" t="s">
        <v>111</v>
      </c>
      <c r="B14">
        <v>0.7</v>
      </c>
      <c r="C14">
        <v>0.62</v>
      </c>
      <c r="D14">
        <v>0.67599999999999905</v>
      </c>
      <c r="E14" s="8">
        <f t="shared" si="0"/>
        <v>-2.4000000000000909E-2</v>
      </c>
      <c r="O14" s="1" t="s">
        <v>95</v>
      </c>
      <c r="P14" s="1"/>
      <c r="Q14" s="48">
        <f>1-Q15</f>
        <v>4.7022445291200476E-5</v>
      </c>
    </row>
    <row r="15" spans="1:17">
      <c r="A15" t="s">
        <v>60</v>
      </c>
      <c r="B15">
        <v>0.754</v>
      </c>
      <c r="C15">
        <v>0.77200000000000002</v>
      </c>
      <c r="D15">
        <v>0.65400000000000003</v>
      </c>
      <c r="E15" s="8">
        <f t="shared" si="0"/>
        <v>-9.9999999999999978E-2</v>
      </c>
      <c r="Q15">
        <f>NORMSDIST(Q13)</f>
        <v>0.9999529775547088</v>
      </c>
    </row>
    <row r="16" spans="1:17">
      <c r="A16" t="s">
        <v>59</v>
      </c>
      <c r="B16">
        <v>0.74399999999999999</v>
      </c>
      <c r="C16">
        <v>0.76200000000000001</v>
      </c>
      <c r="D16">
        <v>0.67199999999999904</v>
      </c>
      <c r="E16" s="8">
        <f t="shared" si="0"/>
        <v>-7.2000000000000952E-2</v>
      </c>
    </row>
    <row r="17" spans="1:17">
      <c r="A17" t="s">
        <v>61</v>
      </c>
      <c r="B17">
        <v>0.754</v>
      </c>
      <c r="C17">
        <v>0.746</v>
      </c>
      <c r="D17">
        <v>0.68700000000000006</v>
      </c>
      <c r="E17" s="8">
        <f t="shared" si="0"/>
        <v>-6.6999999999999948E-2</v>
      </c>
      <c r="N17" t="s">
        <v>102</v>
      </c>
    </row>
    <row r="18" spans="1:17">
      <c r="A18" t="s">
        <v>29</v>
      </c>
      <c r="B18">
        <v>0.96699999999999997</v>
      </c>
      <c r="C18">
        <v>0.93500000000000005</v>
      </c>
      <c r="D18">
        <v>0.95099999999999996</v>
      </c>
      <c r="E18" s="8">
        <f t="shared" si="0"/>
        <v>-1.6000000000000014E-2</v>
      </c>
      <c r="N18" s="8">
        <v>0</v>
      </c>
      <c r="O18" s="8">
        <f>ABS(N18)</f>
        <v>0</v>
      </c>
      <c r="P18">
        <f t="shared" ref="P18:P49" si="1">IF(O18=0,0,P17+1)</f>
        <v>0</v>
      </c>
      <c r="Q18">
        <f t="shared" ref="Q18:Q49" si="2">IF(N18&gt;0,P18,-P18)</f>
        <v>0</v>
      </c>
    </row>
    <row r="19" spans="1:17">
      <c r="A19" t="s">
        <v>112</v>
      </c>
      <c r="B19">
        <v>0.79200000000000004</v>
      </c>
      <c r="C19">
        <v>0.77200000000000002</v>
      </c>
      <c r="D19">
        <v>0.84499999999999997</v>
      </c>
      <c r="E19" s="8">
        <f t="shared" si="0"/>
        <v>5.2999999999999936E-2</v>
      </c>
      <c r="N19" s="8">
        <v>0</v>
      </c>
      <c r="O19" s="8">
        <f>ABS(N19)</f>
        <v>0</v>
      </c>
      <c r="P19">
        <f t="shared" si="1"/>
        <v>0</v>
      </c>
      <c r="Q19">
        <f t="shared" si="2"/>
        <v>0</v>
      </c>
    </row>
    <row r="20" spans="1:17">
      <c r="A20" t="s">
        <v>113</v>
      </c>
      <c r="B20">
        <v>0.76800000000000002</v>
      </c>
      <c r="C20">
        <v>0.76800000000000002</v>
      </c>
      <c r="D20">
        <v>0.71799999999999997</v>
      </c>
      <c r="E20" s="8">
        <f t="shared" si="0"/>
        <v>-5.0000000000000044E-2</v>
      </c>
      <c r="N20" s="8">
        <v>0</v>
      </c>
      <c r="O20" s="8">
        <f>ABS(N20)</f>
        <v>0</v>
      </c>
      <c r="P20">
        <f t="shared" si="1"/>
        <v>0</v>
      </c>
      <c r="Q20">
        <f t="shared" si="2"/>
        <v>0</v>
      </c>
    </row>
    <row r="21" spans="1:17">
      <c r="A21" t="s">
        <v>114</v>
      </c>
      <c r="B21">
        <v>0.71</v>
      </c>
      <c r="C21">
        <v>0.72699999999999998</v>
      </c>
      <c r="D21">
        <v>0.747</v>
      </c>
      <c r="E21" s="8">
        <f t="shared" si="0"/>
        <v>3.7000000000000033E-2</v>
      </c>
      <c r="N21" s="8">
        <v>2.0000000000000018E-3</v>
      </c>
      <c r="O21" s="8">
        <f>ABS(N21)</f>
        <v>2.0000000000000018E-3</v>
      </c>
      <c r="P21">
        <f t="shared" si="1"/>
        <v>1</v>
      </c>
      <c r="Q21">
        <f t="shared" si="2"/>
        <v>1</v>
      </c>
    </row>
    <row r="22" spans="1:17">
      <c r="A22" t="s">
        <v>76</v>
      </c>
      <c r="B22">
        <v>0.74199999999999999</v>
      </c>
      <c r="C22">
        <v>0.74199999999999999</v>
      </c>
      <c r="D22">
        <v>0.76400000000000001</v>
      </c>
      <c r="E22" s="8">
        <f t="shared" si="0"/>
        <v>2.200000000000002E-2</v>
      </c>
      <c r="N22" s="8">
        <v>2.0000000000000018E-3</v>
      </c>
      <c r="O22" s="8">
        <f>ABS(N22)</f>
        <v>2.0000000000000018E-3</v>
      </c>
      <c r="P22">
        <f t="shared" si="1"/>
        <v>2</v>
      </c>
      <c r="Q22">
        <f t="shared" si="2"/>
        <v>2</v>
      </c>
    </row>
    <row r="23" spans="1:17">
      <c r="A23" t="s">
        <v>24</v>
      </c>
      <c r="B23">
        <v>0.77</v>
      </c>
      <c r="C23">
        <v>0.88</v>
      </c>
      <c r="D23">
        <v>0.84</v>
      </c>
      <c r="E23" s="8">
        <f t="shared" si="0"/>
        <v>6.9999999999999951E-2</v>
      </c>
      <c r="N23" s="8">
        <v>2.0000000000000018E-3</v>
      </c>
      <c r="O23" s="8">
        <f>ABS(N23)</f>
        <v>2.0000000000000018E-3</v>
      </c>
      <c r="P23">
        <f t="shared" si="1"/>
        <v>3</v>
      </c>
      <c r="Q23">
        <f t="shared" si="2"/>
        <v>3</v>
      </c>
    </row>
    <row r="24" spans="1:17">
      <c r="A24" t="s">
        <v>115</v>
      </c>
      <c r="B24">
        <v>0.75</v>
      </c>
      <c r="C24">
        <v>0.92500000000000004</v>
      </c>
      <c r="D24">
        <v>0.89</v>
      </c>
      <c r="E24" s="8">
        <f t="shared" si="0"/>
        <v>0.14000000000000001</v>
      </c>
      <c r="N24" s="8">
        <v>2.0000000000000018E-3</v>
      </c>
      <c r="O24" s="8">
        <f>ABS(N24)</f>
        <v>2.0000000000000018E-3</v>
      </c>
      <c r="P24">
        <f t="shared" si="1"/>
        <v>4</v>
      </c>
      <c r="Q24">
        <f t="shared" si="2"/>
        <v>4</v>
      </c>
    </row>
    <row r="25" spans="1:17">
      <c r="A25" t="s">
        <v>31</v>
      </c>
      <c r="B25">
        <v>0.76800000000000002</v>
      </c>
      <c r="C25">
        <v>0.79699999999999904</v>
      </c>
      <c r="D25">
        <v>1</v>
      </c>
      <c r="E25" s="8">
        <f t="shared" si="0"/>
        <v>0.23199999999999998</v>
      </c>
      <c r="N25" s="8">
        <v>2.0000000000000018E-3</v>
      </c>
      <c r="O25" s="8">
        <f>ABS(N25)</f>
        <v>2.0000000000000018E-3</v>
      </c>
      <c r="P25">
        <f t="shared" si="1"/>
        <v>5</v>
      </c>
      <c r="Q25">
        <f t="shared" si="2"/>
        <v>5</v>
      </c>
    </row>
    <row r="26" spans="1:17">
      <c r="A26" t="s">
        <v>116</v>
      </c>
      <c r="B26">
        <v>0.60099999999999998</v>
      </c>
      <c r="C26">
        <v>0.625</v>
      </c>
      <c r="D26">
        <v>0.64900000000000002</v>
      </c>
      <c r="E26" s="8">
        <f t="shared" si="0"/>
        <v>4.8000000000000043E-2</v>
      </c>
      <c r="N26" s="8">
        <v>3.0000000000000027E-3</v>
      </c>
      <c r="O26" s="8">
        <f>ABS(N26)</f>
        <v>3.0000000000000027E-3</v>
      </c>
      <c r="P26">
        <f t="shared" si="1"/>
        <v>6</v>
      </c>
      <c r="Q26">
        <f t="shared" si="2"/>
        <v>6</v>
      </c>
    </row>
    <row r="27" spans="1:17">
      <c r="A27" t="s">
        <v>9</v>
      </c>
      <c r="B27">
        <v>0.80800000000000005</v>
      </c>
      <c r="C27">
        <v>0.80800000000000005</v>
      </c>
      <c r="D27">
        <v>0.75900000000000001</v>
      </c>
      <c r="E27" s="8">
        <f t="shared" si="0"/>
        <v>-4.9000000000000044E-2</v>
      </c>
      <c r="N27" s="8">
        <v>-3.0000000000000027E-3</v>
      </c>
      <c r="O27" s="8">
        <f>ABS(N27)</f>
        <v>3.0000000000000027E-3</v>
      </c>
      <c r="P27">
        <f t="shared" si="1"/>
        <v>7</v>
      </c>
      <c r="Q27">
        <f t="shared" si="2"/>
        <v>-7</v>
      </c>
    </row>
    <row r="28" spans="1:17">
      <c r="A28" t="s">
        <v>25</v>
      </c>
      <c r="B28">
        <v>0.83</v>
      </c>
      <c r="C28">
        <v>0.88600000000000001</v>
      </c>
      <c r="D28">
        <v>0.98899999999999999</v>
      </c>
      <c r="E28" s="8">
        <f t="shared" si="0"/>
        <v>0.15900000000000003</v>
      </c>
      <c r="N28" s="8">
        <v>-3.0000000000000027E-3</v>
      </c>
      <c r="O28" s="8">
        <f>ABS(N28)</f>
        <v>3.0000000000000027E-3</v>
      </c>
      <c r="P28">
        <f t="shared" si="1"/>
        <v>8</v>
      </c>
      <c r="Q28">
        <f t="shared" si="2"/>
        <v>-8</v>
      </c>
    </row>
    <row r="29" spans="1:17">
      <c r="A29" t="s">
        <v>19</v>
      </c>
      <c r="B29">
        <v>0.90500000000000003</v>
      </c>
      <c r="C29">
        <v>0.91200000000000003</v>
      </c>
      <c r="D29">
        <v>0.89700000000000002</v>
      </c>
      <c r="E29" s="8">
        <f t="shared" si="0"/>
        <v>-8.0000000000000071E-3</v>
      </c>
      <c r="N29" s="8">
        <v>4.0000000000000036E-3</v>
      </c>
      <c r="O29" s="8">
        <f>ABS(N29)</f>
        <v>4.0000000000000036E-3</v>
      </c>
      <c r="P29">
        <f t="shared" si="1"/>
        <v>9</v>
      </c>
      <c r="Q29">
        <f t="shared" si="2"/>
        <v>9</v>
      </c>
    </row>
    <row r="30" spans="1:17">
      <c r="A30" t="s">
        <v>14</v>
      </c>
      <c r="B30">
        <v>0.82299999999999995</v>
      </c>
      <c r="C30">
        <v>0.84599999999999997</v>
      </c>
      <c r="D30">
        <v>0.98299999999999998</v>
      </c>
      <c r="E30" s="8">
        <f t="shared" si="0"/>
        <v>0.16000000000000003</v>
      </c>
      <c r="N30" s="8">
        <v>-5.0000000000000044E-3</v>
      </c>
      <c r="O30" s="8">
        <f>ABS(N30)</f>
        <v>5.0000000000000044E-3</v>
      </c>
      <c r="P30">
        <f t="shared" si="1"/>
        <v>10</v>
      </c>
      <c r="Q30">
        <f t="shared" si="2"/>
        <v>-10</v>
      </c>
    </row>
    <row r="31" spans="1:17">
      <c r="A31" t="s">
        <v>72</v>
      </c>
      <c r="B31">
        <v>0.56200000000000006</v>
      </c>
      <c r="C31">
        <v>0.65900000000000003</v>
      </c>
      <c r="D31">
        <v>0.90400000000000003</v>
      </c>
      <c r="E31" s="8">
        <f t="shared" si="0"/>
        <v>0.34199999999999997</v>
      </c>
      <c r="N31" s="8">
        <v>6.0000000000000053E-3</v>
      </c>
      <c r="O31" s="8">
        <f>ABS(N31)</f>
        <v>6.0000000000000053E-3</v>
      </c>
      <c r="P31">
        <f t="shared" si="1"/>
        <v>11</v>
      </c>
      <c r="Q31">
        <f t="shared" si="2"/>
        <v>11</v>
      </c>
    </row>
    <row r="32" spans="1:17">
      <c r="A32" t="s">
        <v>73</v>
      </c>
      <c r="B32">
        <v>0.59399999999999997</v>
      </c>
      <c r="C32">
        <v>0.58599999999999997</v>
      </c>
      <c r="D32">
        <v>0.88900000000000001</v>
      </c>
      <c r="E32" s="8">
        <f t="shared" si="0"/>
        <v>0.29500000000000004</v>
      </c>
      <c r="N32" s="8">
        <v>7.0000000000000062E-3</v>
      </c>
      <c r="O32" s="8">
        <f>ABS(N32)</f>
        <v>7.0000000000000062E-3</v>
      </c>
      <c r="P32">
        <f t="shared" si="1"/>
        <v>12</v>
      </c>
      <c r="Q32">
        <f t="shared" si="2"/>
        <v>12</v>
      </c>
    </row>
    <row r="33" spans="1:17">
      <c r="A33" t="s">
        <v>27</v>
      </c>
      <c r="B33">
        <v>0.90700000000000003</v>
      </c>
      <c r="C33">
        <v>0.91300000000000003</v>
      </c>
      <c r="D33">
        <v>1</v>
      </c>
      <c r="E33" s="8">
        <f t="shared" si="0"/>
        <v>9.2999999999999972E-2</v>
      </c>
      <c r="N33" s="8">
        <v>-8.0000000000000071E-3</v>
      </c>
      <c r="O33" s="8">
        <f>ABS(N33)</f>
        <v>8.0000000000000071E-3</v>
      </c>
      <c r="P33">
        <f t="shared" si="1"/>
        <v>13</v>
      </c>
      <c r="Q33">
        <f t="shared" si="2"/>
        <v>-13</v>
      </c>
    </row>
    <row r="34" spans="1:17">
      <c r="A34" t="s">
        <v>117</v>
      </c>
      <c r="B34">
        <v>0.46699999999999903</v>
      </c>
      <c r="C34">
        <v>0.6</v>
      </c>
      <c r="D34">
        <v>0.71399999999999997</v>
      </c>
      <c r="E34" s="8">
        <f t="shared" si="0"/>
        <v>0.24700000000000094</v>
      </c>
      <c r="N34" s="8">
        <v>-8.0000000000000071E-3</v>
      </c>
      <c r="O34" s="8">
        <f>ABS(N34)</f>
        <v>8.0000000000000071E-3</v>
      </c>
      <c r="P34">
        <f t="shared" si="1"/>
        <v>14</v>
      </c>
      <c r="Q34">
        <f t="shared" si="2"/>
        <v>-14</v>
      </c>
    </row>
    <row r="35" spans="1:17">
      <c r="A35" t="s">
        <v>74</v>
      </c>
      <c r="B35">
        <v>0.79800000000000004</v>
      </c>
      <c r="C35">
        <v>0.80299999999999905</v>
      </c>
      <c r="D35">
        <v>0.84799999999999998</v>
      </c>
      <c r="E35" s="8">
        <f t="shared" si="0"/>
        <v>4.9999999999999933E-2</v>
      </c>
      <c r="N35" s="8">
        <v>1.0000000000000009E-2</v>
      </c>
      <c r="O35" s="8">
        <f>ABS(N35)</f>
        <v>1.0000000000000009E-2</v>
      </c>
      <c r="P35">
        <f t="shared" si="1"/>
        <v>15</v>
      </c>
      <c r="Q35">
        <f t="shared" si="2"/>
        <v>15</v>
      </c>
    </row>
    <row r="36" spans="1:17">
      <c r="A36" t="s">
        <v>56</v>
      </c>
      <c r="B36">
        <v>0.377</v>
      </c>
      <c r="C36">
        <v>0.41199999999999998</v>
      </c>
      <c r="D36">
        <v>0.41599999999999998</v>
      </c>
      <c r="E36" s="8">
        <f t="shared" si="0"/>
        <v>3.8999999999999979E-2</v>
      </c>
      <c r="N36" s="8">
        <v>1.0000000000000009E-2</v>
      </c>
      <c r="O36" s="8">
        <f>ABS(N36)</f>
        <v>1.0000000000000009E-2</v>
      </c>
      <c r="P36">
        <f t="shared" si="1"/>
        <v>16</v>
      </c>
      <c r="Q36">
        <f t="shared" si="2"/>
        <v>16</v>
      </c>
    </row>
    <row r="37" spans="1:17">
      <c r="A37" t="s">
        <v>118</v>
      </c>
      <c r="B37">
        <v>0.628</v>
      </c>
      <c r="C37">
        <v>0.65800000000000003</v>
      </c>
      <c r="D37">
        <v>0.998</v>
      </c>
      <c r="E37" s="8">
        <f t="shared" si="0"/>
        <v>0.37</v>
      </c>
      <c r="N37" s="8">
        <v>1.2000000000000011E-2</v>
      </c>
      <c r="O37" s="8">
        <f>ABS(N37)</f>
        <v>1.2000000000000011E-2</v>
      </c>
      <c r="P37">
        <f t="shared" si="1"/>
        <v>17</v>
      </c>
      <c r="Q37">
        <f t="shared" si="2"/>
        <v>17</v>
      </c>
    </row>
    <row r="38" spans="1:17">
      <c r="A38" t="s">
        <v>119</v>
      </c>
      <c r="B38">
        <v>0.53100000000000003</v>
      </c>
      <c r="C38">
        <v>0.53100000000000003</v>
      </c>
      <c r="D38">
        <v>0.59399999999999997</v>
      </c>
      <c r="E38" s="8">
        <f t="shared" si="0"/>
        <v>6.2999999999999945E-2</v>
      </c>
      <c r="N38" s="8">
        <v>-1.4000000000000012E-2</v>
      </c>
      <c r="O38" s="8">
        <f>ABS(N38)</f>
        <v>1.4000000000000012E-2</v>
      </c>
      <c r="P38">
        <f t="shared" si="1"/>
        <v>18</v>
      </c>
      <c r="Q38">
        <f t="shared" si="2"/>
        <v>-18</v>
      </c>
    </row>
    <row r="39" spans="1:17">
      <c r="A39" t="s">
        <v>57</v>
      </c>
      <c r="B39">
        <v>0.38400000000000001</v>
      </c>
      <c r="C39">
        <v>0.38700000000000001</v>
      </c>
      <c r="D39">
        <v>0.42699999999999999</v>
      </c>
      <c r="E39" s="8">
        <f t="shared" si="0"/>
        <v>4.2999999999999983E-2</v>
      </c>
      <c r="N39" s="8">
        <v>1.5000000000000013E-2</v>
      </c>
      <c r="O39" s="8">
        <f>ABS(N39)</f>
        <v>1.5000000000000013E-2</v>
      </c>
      <c r="P39">
        <f t="shared" si="1"/>
        <v>19</v>
      </c>
      <c r="Q39">
        <f t="shared" si="2"/>
        <v>19</v>
      </c>
    </row>
    <row r="40" spans="1:17">
      <c r="A40" t="s">
        <v>120</v>
      </c>
      <c r="B40">
        <v>0.35499999999999998</v>
      </c>
      <c r="C40">
        <v>0.57799999999999996</v>
      </c>
      <c r="D40">
        <v>0.56999999999999995</v>
      </c>
      <c r="E40" s="8">
        <f t="shared" si="0"/>
        <v>0.21499999999999997</v>
      </c>
      <c r="N40" s="8">
        <v>-1.5000000000000013E-2</v>
      </c>
      <c r="O40" s="8">
        <f>ABS(N40)</f>
        <v>1.5000000000000013E-2</v>
      </c>
      <c r="P40">
        <f t="shared" si="1"/>
        <v>20</v>
      </c>
      <c r="Q40">
        <f t="shared" si="2"/>
        <v>-20</v>
      </c>
    </row>
    <row r="41" spans="1:17">
      <c r="A41" t="s">
        <v>35</v>
      </c>
      <c r="B41">
        <v>0.95</v>
      </c>
      <c r="C41">
        <v>0.95499999999999996</v>
      </c>
      <c r="D41">
        <v>0.84199999999999997</v>
      </c>
      <c r="E41" s="8">
        <f t="shared" si="0"/>
        <v>-0.10799999999999998</v>
      </c>
      <c r="N41" s="8">
        <v>-1.6000000000000014E-2</v>
      </c>
      <c r="O41" s="8">
        <f>ABS(N41)</f>
        <v>1.6000000000000014E-2</v>
      </c>
      <c r="P41">
        <f t="shared" si="1"/>
        <v>21</v>
      </c>
      <c r="Q41">
        <f t="shared" si="2"/>
        <v>-21</v>
      </c>
    </row>
    <row r="42" spans="1:17">
      <c r="A42" t="s">
        <v>121</v>
      </c>
      <c r="B42">
        <v>0.79500000000000004</v>
      </c>
      <c r="C42">
        <v>0.79500000000000004</v>
      </c>
      <c r="D42">
        <v>0.69599999999999995</v>
      </c>
      <c r="E42" s="8">
        <f t="shared" si="0"/>
        <v>-9.9000000000000088E-2</v>
      </c>
      <c r="N42" s="8">
        <v>1.7000000000000015E-2</v>
      </c>
      <c r="O42" s="8">
        <f>ABS(N42)</f>
        <v>1.7000000000000015E-2</v>
      </c>
      <c r="P42">
        <f t="shared" si="1"/>
        <v>22</v>
      </c>
      <c r="Q42">
        <f t="shared" si="2"/>
        <v>22</v>
      </c>
    </row>
    <row r="43" spans="1:17">
      <c r="A43" t="s">
        <v>16</v>
      </c>
      <c r="B43">
        <v>0.86899999999999999</v>
      </c>
      <c r="C43">
        <v>0.86899999999999999</v>
      </c>
      <c r="D43">
        <v>0.73799999999999999</v>
      </c>
      <c r="E43" s="8">
        <f t="shared" si="0"/>
        <v>-0.13100000000000001</v>
      </c>
      <c r="N43" s="8">
        <v>1.9000000000000017E-2</v>
      </c>
      <c r="O43" s="8">
        <f>ABS(N43)</f>
        <v>1.9000000000000017E-2</v>
      </c>
      <c r="P43">
        <f t="shared" si="1"/>
        <v>23</v>
      </c>
      <c r="Q43">
        <f t="shared" si="2"/>
        <v>23</v>
      </c>
    </row>
    <row r="44" spans="1:17">
      <c r="A44" t="s">
        <v>15</v>
      </c>
      <c r="B44">
        <v>0.72599999999999998</v>
      </c>
      <c r="C44">
        <v>0.71199999999999997</v>
      </c>
      <c r="D44">
        <v>0.71199999999999997</v>
      </c>
      <c r="E44" s="8">
        <f t="shared" si="0"/>
        <v>-1.4000000000000012E-2</v>
      </c>
      <c r="N44" s="8">
        <v>2.200000000000002E-2</v>
      </c>
      <c r="O44" s="8">
        <f>ABS(N44)</f>
        <v>2.200000000000002E-2</v>
      </c>
      <c r="P44">
        <f t="shared" si="1"/>
        <v>24</v>
      </c>
      <c r="Q44">
        <f t="shared" si="2"/>
        <v>24</v>
      </c>
    </row>
    <row r="45" spans="1:17">
      <c r="A45" t="s">
        <v>21</v>
      </c>
      <c r="B45">
        <v>0.93399999999999905</v>
      </c>
      <c r="C45">
        <v>0.91400000000000003</v>
      </c>
      <c r="D45">
        <v>0.93599999999999905</v>
      </c>
      <c r="E45" s="8">
        <f t="shared" si="0"/>
        <v>2.0000000000000018E-3</v>
      </c>
      <c r="N45" s="8">
        <v>2.200000000000002E-2</v>
      </c>
      <c r="O45" s="8">
        <f>ABS(N45)</f>
        <v>2.200000000000002E-2</v>
      </c>
      <c r="P45">
        <f t="shared" si="1"/>
        <v>25</v>
      </c>
      <c r="Q45">
        <f t="shared" si="2"/>
        <v>25</v>
      </c>
    </row>
    <row r="46" spans="1:17">
      <c r="A46" t="s">
        <v>122</v>
      </c>
      <c r="B46">
        <v>0.93300000000000005</v>
      </c>
      <c r="C46">
        <v>0.93300000000000005</v>
      </c>
      <c r="D46">
        <v>0.85</v>
      </c>
      <c r="E46" s="8">
        <f t="shared" si="0"/>
        <v>-8.3000000000000074E-2</v>
      </c>
      <c r="N46" s="8">
        <v>-2.4000000000000909E-2</v>
      </c>
      <c r="O46" s="8">
        <f>ABS(N46)</f>
        <v>2.4000000000000909E-2</v>
      </c>
      <c r="P46">
        <f t="shared" si="1"/>
        <v>26</v>
      </c>
      <c r="Q46">
        <f t="shared" si="2"/>
        <v>-26</v>
      </c>
    </row>
    <row r="47" spans="1:17">
      <c r="A47" t="s">
        <v>8</v>
      </c>
      <c r="B47">
        <v>0.73699999999999999</v>
      </c>
      <c r="C47">
        <v>0.747</v>
      </c>
      <c r="D47">
        <v>0.52600000000000002</v>
      </c>
      <c r="E47" s="8">
        <f t="shared" si="0"/>
        <v>-0.21099999999999997</v>
      </c>
      <c r="N47" s="8">
        <v>-3.3000000000000029E-2</v>
      </c>
      <c r="O47" s="8">
        <f>ABS(N47)</f>
        <v>3.3000000000000029E-2</v>
      </c>
      <c r="P47">
        <f t="shared" si="1"/>
        <v>27</v>
      </c>
      <c r="Q47">
        <f t="shared" si="2"/>
        <v>-27</v>
      </c>
    </row>
    <row r="48" spans="1:17">
      <c r="A48" t="s">
        <v>123</v>
      </c>
      <c r="B48">
        <v>0.75</v>
      </c>
      <c r="C48">
        <v>0.747</v>
      </c>
      <c r="D48">
        <v>0.747</v>
      </c>
      <c r="E48" s="8">
        <f t="shared" si="0"/>
        <v>-3.0000000000000027E-3</v>
      </c>
      <c r="N48" s="8">
        <v>3.400000000000003E-2</v>
      </c>
      <c r="O48" s="8">
        <f>ABS(N48)</f>
        <v>3.400000000000003E-2</v>
      </c>
      <c r="P48">
        <f t="shared" si="1"/>
        <v>28</v>
      </c>
      <c r="Q48">
        <f t="shared" si="2"/>
        <v>28</v>
      </c>
    </row>
    <row r="49" spans="1:17">
      <c r="A49" t="s">
        <v>124</v>
      </c>
      <c r="B49">
        <v>0.64800000000000002</v>
      </c>
      <c r="C49">
        <v>0.68199999999999905</v>
      </c>
      <c r="D49">
        <v>0.65</v>
      </c>
      <c r="E49" s="8">
        <f t="shared" si="0"/>
        <v>2.0000000000000018E-3</v>
      </c>
      <c r="N49" s="8">
        <v>3.6000000000000032E-2</v>
      </c>
      <c r="O49" s="8">
        <f>ABS(N49)</f>
        <v>3.6000000000000032E-2</v>
      </c>
      <c r="P49">
        <f t="shared" si="1"/>
        <v>29</v>
      </c>
      <c r="Q49">
        <f t="shared" si="2"/>
        <v>29</v>
      </c>
    </row>
    <row r="50" spans="1:17">
      <c r="A50" t="s">
        <v>125</v>
      </c>
      <c r="B50">
        <v>0.58399999999999996</v>
      </c>
      <c r="C50">
        <v>0.58099999999999996</v>
      </c>
      <c r="D50">
        <v>0.58599999999999997</v>
      </c>
      <c r="E50" s="8">
        <f t="shared" si="0"/>
        <v>2.0000000000000018E-3</v>
      </c>
      <c r="N50" s="8">
        <v>3.7000000000000033E-2</v>
      </c>
      <c r="O50" s="8">
        <f>ABS(N50)</f>
        <v>3.7000000000000033E-2</v>
      </c>
      <c r="P50">
        <f t="shared" ref="P50:P81" si="3">IF(O50=0,0,P49+1)</f>
        <v>30</v>
      </c>
      <c r="Q50">
        <f t="shared" ref="Q50:Q81" si="4">IF(N50&gt;0,P50,-P50)</f>
        <v>30</v>
      </c>
    </row>
    <row r="51" spans="1:17">
      <c r="A51" t="s">
        <v>34</v>
      </c>
      <c r="B51">
        <v>0.83499999999999996</v>
      </c>
      <c r="C51">
        <v>0.86599999999999999</v>
      </c>
      <c r="D51">
        <v>0.88500000000000001</v>
      </c>
      <c r="E51" s="8">
        <f t="shared" si="0"/>
        <v>5.0000000000000044E-2</v>
      </c>
      <c r="N51" s="8">
        <v>3.8999999999999979E-2</v>
      </c>
      <c r="O51" s="8">
        <f>ABS(N51)</f>
        <v>3.8999999999999979E-2</v>
      </c>
      <c r="P51">
        <f t="shared" si="3"/>
        <v>31</v>
      </c>
      <c r="Q51">
        <f t="shared" si="4"/>
        <v>31</v>
      </c>
    </row>
    <row r="52" spans="1:17">
      <c r="A52" t="s">
        <v>66</v>
      </c>
      <c r="B52">
        <v>0.79</v>
      </c>
      <c r="C52">
        <v>0.81099999999999905</v>
      </c>
      <c r="D52">
        <v>0.83099999999999996</v>
      </c>
      <c r="E52" s="8">
        <f t="shared" si="0"/>
        <v>4.0999999999999925E-2</v>
      </c>
      <c r="N52" s="8">
        <v>4.0999999999999925E-2</v>
      </c>
      <c r="O52" s="8">
        <f>ABS(N52)</f>
        <v>4.0999999999999925E-2</v>
      </c>
      <c r="P52">
        <f t="shared" si="3"/>
        <v>32</v>
      </c>
      <c r="Q52">
        <f t="shared" si="4"/>
        <v>32</v>
      </c>
    </row>
    <row r="53" spans="1:17">
      <c r="A53" t="s">
        <v>67</v>
      </c>
      <c r="B53">
        <v>0.86499999999999999</v>
      </c>
      <c r="C53">
        <v>0.88</v>
      </c>
      <c r="D53">
        <v>0.88200000000000001</v>
      </c>
      <c r="E53" s="8">
        <f t="shared" si="0"/>
        <v>1.7000000000000015E-2</v>
      </c>
      <c r="N53" s="8">
        <v>4.2999999999999983E-2</v>
      </c>
      <c r="O53" s="8">
        <f>ABS(N53)</f>
        <v>4.2999999999999983E-2</v>
      </c>
      <c r="P53">
        <f t="shared" si="3"/>
        <v>33</v>
      </c>
      <c r="Q53">
        <f t="shared" si="4"/>
        <v>33</v>
      </c>
    </row>
    <row r="54" spans="1:17">
      <c r="A54" t="s">
        <v>26</v>
      </c>
      <c r="B54">
        <v>0.83299999999999996</v>
      </c>
      <c r="C54">
        <v>0.86699999999999999</v>
      </c>
      <c r="D54">
        <v>0.86699999999999999</v>
      </c>
      <c r="E54" s="8">
        <f t="shared" si="0"/>
        <v>3.400000000000003E-2</v>
      </c>
      <c r="N54" s="8">
        <v>4.4000000000000039E-2</v>
      </c>
      <c r="O54" s="8">
        <f>ABS(N54)</f>
        <v>4.4000000000000039E-2</v>
      </c>
      <c r="P54">
        <f t="shared" si="3"/>
        <v>34</v>
      </c>
      <c r="Q54">
        <f t="shared" si="4"/>
        <v>34</v>
      </c>
    </row>
    <row r="55" spans="1:17">
      <c r="A55" t="s">
        <v>10</v>
      </c>
      <c r="B55">
        <v>0.59099999999999997</v>
      </c>
      <c r="C55">
        <v>0.61199999999999999</v>
      </c>
      <c r="D55">
        <v>0.94199999999999995</v>
      </c>
      <c r="E55" s="8">
        <f t="shared" si="0"/>
        <v>0.35099999999999998</v>
      </c>
      <c r="N55" s="8">
        <v>-4.4999999999999929E-2</v>
      </c>
      <c r="O55" s="8">
        <f>ABS(N55)</f>
        <v>4.4999999999999929E-2</v>
      </c>
      <c r="P55">
        <f t="shared" si="3"/>
        <v>35</v>
      </c>
      <c r="Q55">
        <f t="shared" si="4"/>
        <v>-35</v>
      </c>
    </row>
    <row r="56" spans="1:17">
      <c r="A56" s="5" t="s">
        <v>79</v>
      </c>
      <c r="B56">
        <v>0.53100000000000003</v>
      </c>
      <c r="C56">
        <v>0.53100000000000003</v>
      </c>
      <c r="D56">
        <v>0.60899999999999999</v>
      </c>
      <c r="E56" s="8">
        <f t="shared" si="0"/>
        <v>7.7999999999999958E-2</v>
      </c>
      <c r="N56" s="8">
        <v>4.8000000000000043E-2</v>
      </c>
      <c r="O56" s="8">
        <f>ABS(N56)</f>
        <v>4.8000000000000043E-2</v>
      </c>
      <c r="P56">
        <f t="shared" si="3"/>
        <v>36</v>
      </c>
      <c r="Q56">
        <f t="shared" si="4"/>
        <v>36</v>
      </c>
    </row>
    <row r="57" spans="1:17">
      <c r="A57" t="s">
        <v>68</v>
      </c>
      <c r="B57">
        <v>0.71799999999999997</v>
      </c>
      <c r="C57">
        <v>0.73299999999999998</v>
      </c>
      <c r="D57">
        <v>0.71</v>
      </c>
      <c r="E57" s="8">
        <f t="shared" si="0"/>
        <v>-8.0000000000000071E-3</v>
      </c>
      <c r="N57" s="8">
        <v>4.8000000000000986E-2</v>
      </c>
      <c r="O57" s="8">
        <f>ABS(N57)</f>
        <v>4.8000000000000986E-2</v>
      </c>
      <c r="P57">
        <f t="shared" si="3"/>
        <v>37</v>
      </c>
      <c r="Q57">
        <f t="shared" si="4"/>
        <v>37</v>
      </c>
    </row>
    <row r="58" spans="1:17">
      <c r="A58" t="s">
        <v>126</v>
      </c>
      <c r="B58">
        <v>0.72799999999999998</v>
      </c>
      <c r="C58">
        <v>0.76100000000000001</v>
      </c>
      <c r="D58">
        <v>0.68300000000000005</v>
      </c>
      <c r="E58" s="8">
        <f t="shared" si="0"/>
        <v>-4.4999999999999929E-2</v>
      </c>
      <c r="N58" s="8">
        <v>-4.8999999999999044E-2</v>
      </c>
      <c r="O58" s="8">
        <f>ABS(N58)</f>
        <v>4.8999999999999044E-2</v>
      </c>
      <c r="P58">
        <f t="shared" si="3"/>
        <v>38</v>
      </c>
      <c r="Q58">
        <f t="shared" si="4"/>
        <v>-38</v>
      </c>
    </row>
    <row r="59" spans="1:17">
      <c r="A59" t="s">
        <v>127</v>
      </c>
      <c r="B59">
        <v>0.22799999999999901</v>
      </c>
      <c r="C59">
        <v>0.22699999999999901</v>
      </c>
      <c r="D59">
        <v>0.17499999999999999</v>
      </c>
      <c r="E59" s="8">
        <f t="shared" si="0"/>
        <v>-5.299999999999902E-2</v>
      </c>
      <c r="N59" s="8">
        <v>-4.9000000000000044E-2</v>
      </c>
      <c r="O59" s="8">
        <f>ABS(N59)</f>
        <v>4.9000000000000044E-2</v>
      </c>
      <c r="P59">
        <f t="shared" si="3"/>
        <v>39</v>
      </c>
      <c r="Q59">
        <f t="shared" si="4"/>
        <v>-39</v>
      </c>
    </row>
    <row r="60" spans="1:17">
      <c r="A60" t="s">
        <v>128</v>
      </c>
      <c r="B60">
        <v>0.80499999999999905</v>
      </c>
      <c r="C60">
        <v>0.78500000000000003</v>
      </c>
      <c r="D60">
        <v>0.75600000000000001</v>
      </c>
      <c r="E60" s="8">
        <f t="shared" si="0"/>
        <v>-4.8999999999999044E-2</v>
      </c>
      <c r="N60" s="8">
        <v>4.9999999999999933E-2</v>
      </c>
      <c r="O60" s="8">
        <f>ABS(N60)</f>
        <v>4.9999999999999933E-2</v>
      </c>
      <c r="P60">
        <f t="shared" si="3"/>
        <v>40</v>
      </c>
      <c r="Q60">
        <f t="shared" si="4"/>
        <v>40</v>
      </c>
    </row>
    <row r="61" spans="1:17">
      <c r="A61" t="s">
        <v>129</v>
      </c>
      <c r="B61">
        <v>0.78400000000000003</v>
      </c>
      <c r="C61">
        <v>0.79</v>
      </c>
      <c r="D61">
        <v>0.86599999999999999</v>
      </c>
      <c r="E61" s="8">
        <f t="shared" si="0"/>
        <v>8.1999999999999962E-2</v>
      </c>
      <c r="N61" s="8">
        <v>-5.0000000000000044E-2</v>
      </c>
      <c r="O61" s="8">
        <f>ABS(N61)</f>
        <v>5.0000000000000044E-2</v>
      </c>
      <c r="P61">
        <f t="shared" si="3"/>
        <v>41</v>
      </c>
      <c r="Q61">
        <f t="shared" si="4"/>
        <v>-41</v>
      </c>
    </row>
    <row r="62" spans="1:17">
      <c r="A62" t="s">
        <v>130</v>
      </c>
      <c r="B62">
        <v>0.73699999999999999</v>
      </c>
      <c r="C62">
        <v>0.73699999999999999</v>
      </c>
      <c r="D62">
        <v>0.752</v>
      </c>
      <c r="E62" s="8">
        <f t="shared" si="0"/>
        <v>1.5000000000000013E-2</v>
      </c>
      <c r="N62" s="8">
        <v>5.0000000000000044E-2</v>
      </c>
      <c r="O62" s="8">
        <f>ABS(N62)</f>
        <v>5.0000000000000044E-2</v>
      </c>
      <c r="P62">
        <f t="shared" si="3"/>
        <v>42</v>
      </c>
      <c r="Q62">
        <f t="shared" si="4"/>
        <v>42</v>
      </c>
    </row>
    <row r="63" spans="1:17">
      <c r="A63" t="s">
        <v>131</v>
      </c>
      <c r="B63">
        <v>0.46399999999999902</v>
      </c>
      <c r="C63">
        <v>0.439999999999999</v>
      </c>
      <c r="D63">
        <v>0.51200000000000001</v>
      </c>
      <c r="E63" s="8">
        <f t="shared" si="0"/>
        <v>4.8000000000000986E-2</v>
      </c>
      <c r="N63" s="8">
        <v>-5.299999999999902E-2</v>
      </c>
      <c r="O63" s="8">
        <f>ABS(N63)</f>
        <v>5.299999999999902E-2</v>
      </c>
      <c r="P63">
        <f t="shared" si="3"/>
        <v>43</v>
      </c>
      <c r="Q63">
        <f t="shared" si="4"/>
        <v>-43</v>
      </c>
    </row>
    <row r="64" spans="1:17">
      <c r="A64" t="s">
        <v>132</v>
      </c>
      <c r="B64">
        <v>0.39700000000000002</v>
      </c>
      <c r="C64">
        <v>0.41099999999999998</v>
      </c>
      <c r="D64">
        <v>0.53600000000000003</v>
      </c>
      <c r="E64" s="8">
        <f t="shared" si="0"/>
        <v>0.13900000000000001</v>
      </c>
      <c r="N64" s="8">
        <v>5.2999999999999936E-2</v>
      </c>
      <c r="O64" s="8">
        <f>ABS(N64)</f>
        <v>5.2999999999999936E-2</v>
      </c>
      <c r="P64">
        <f t="shared" si="3"/>
        <v>44</v>
      </c>
      <c r="Q64">
        <f t="shared" si="4"/>
        <v>44</v>
      </c>
    </row>
    <row r="65" spans="1:17">
      <c r="A65" t="s">
        <v>133</v>
      </c>
      <c r="B65">
        <v>0.65</v>
      </c>
      <c r="C65">
        <v>0.7</v>
      </c>
      <c r="D65">
        <v>0.97799999999999998</v>
      </c>
      <c r="E65" s="8">
        <f t="shared" si="0"/>
        <v>0.32799999999999996</v>
      </c>
      <c r="N65" s="8">
        <v>5.699999999999994E-2</v>
      </c>
      <c r="O65" s="8">
        <f>ABS(N65)</f>
        <v>5.699999999999994E-2</v>
      </c>
      <c r="P65">
        <f t="shared" si="3"/>
        <v>45</v>
      </c>
      <c r="Q65">
        <f t="shared" si="4"/>
        <v>45</v>
      </c>
    </row>
    <row r="66" spans="1:17">
      <c r="A66" t="s">
        <v>134</v>
      </c>
      <c r="B66">
        <v>0.76800000000000002</v>
      </c>
      <c r="C66">
        <v>0.80200000000000005</v>
      </c>
      <c r="D66">
        <v>0.81200000000000006</v>
      </c>
      <c r="E66" s="8">
        <f t="shared" si="0"/>
        <v>4.4000000000000039E-2</v>
      </c>
      <c r="N66" s="8">
        <v>6.2999999999999945E-2</v>
      </c>
      <c r="O66" s="8">
        <f>ABS(N66)</f>
        <v>6.2999999999999945E-2</v>
      </c>
      <c r="P66">
        <f t="shared" si="3"/>
        <v>46</v>
      </c>
      <c r="Q66">
        <f t="shared" si="4"/>
        <v>46</v>
      </c>
    </row>
    <row r="67" spans="1:17">
      <c r="A67" t="s">
        <v>135</v>
      </c>
      <c r="B67">
        <v>0.86</v>
      </c>
      <c r="C67">
        <v>0.84499999999999997</v>
      </c>
      <c r="D67">
        <v>0.86</v>
      </c>
      <c r="E67" s="8">
        <f t="shared" si="0"/>
        <v>0</v>
      </c>
      <c r="N67" s="8">
        <v>-6.6999999999999948E-2</v>
      </c>
      <c r="O67" s="8">
        <f>ABS(N67)</f>
        <v>6.6999999999999948E-2</v>
      </c>
      <c r="P67">
        <f t="shared" si="3"/>
        <v>47</v>
      </c>
      <c r="Q67">
        <f t="shared" si="4"/>
        <v>-47</v>
      </c>
    </row>
    <row r="68" spans="1:17">
      <c r="A68" t="s">
        <v>136</v>
      </c>
      <c r="B68">
        <v>0.64300000000000002</v>
      </c>
      <c r="C68">
        <v>0.67199999999999904</v>
      </c>
      <c r="D68">
        <v>0.77900000000000003</v>
      </c>
      <c r="E68" s="8">
        <f t="shared" ref="E68:E93" si="5">D68-B68</f>
        <v>0.13600000000000001</v>
      </c>
      <c r="N68" s="8">
        <v>6.6999999999999948E-2</v>
      </c>
      <c r="O68" s="8">
        <f>ABS(N68)</f>
        <v>6.6999999999999948E-2</v>
      </c>
      <c r="P68">
        <f t="shared" si="3"/>
        <v>48</v>
      </c>
      <c r="Q68">
        <f t="shared" si="4"/>
        <v>48</v>
      </c>
    </row>
    <row r="69" spans="1:17">
      <c r="A69" t="s">
        <v>36</v>
      </c>
      <c r="B69">
        <v>0.72499999999999998</v>
      </c>
      <c r="C69">
        <v>0.69599999999999995</v>
      </c>
      <c r="D69">
        <v>0.73499999999999999</v>
      </c>
      <c r="E69" s="8">
        <f t="shared" si="5"/>
        <v>1.0000000000000009E-2</v>
      </c>
      <c r="N69" s="8">
        <v>6.9999999999999951E-2</v>
      </c>
      <c r="O69" s="8">
        <f>ABS(N69)</f>
        <v>6.9999999999999951E-2</v>
      </c>
      <c r="P69">
        <f t="shared" si="3"/>
        <v>49</v>
      </c>
      <c r="Q69">
        <f t="shared" si="4"/>
        <v>49</v>
      </c>
    </row>
    <row r="70" spans="1:17">
      <c r="A70" t="s">
        <v>33</v>
      </c>
      <c r="B70">
        <v>0.83099999999999996</v>
      </c>
      <c r="C70">
        <v>0.85899999999999999</v>
      </c>
      <c r="D70">
        <v>0.84299999999999997</v>
      </c>
      <c r="E70" s="8">
        <f t="shared" si="5"/>
        <v>1.2000000000000011E-2</v>
      </c>
      <c r="N70" s="8">
        <v>7.2000000000000064E-2</v>
      </c>
      <c r="O70" s="8">
        <f>ABS(N70)</f>
        <v>7.2000000000000064E-2</v>
      </c>
      <c r="P70">
        <f t="shared" si="3"/>
        <v>50</v>
      </c>
      <c r="Q70">
        <f t="shared" si="4"/>
        <v>50</v>
      </c>
    </row>
    <row r="71" spans="1:17">
      <c r="A71" t="s">
        <v>137</v>
      </c>
      <c r="B71">
        <v>0.90700000000000003</v>
      </c>
      <c r="C71">
        <v>0.90500000000000003</v>
      </c>
      <c r="D71">
        <v>0.90400000000000003</v>
      </c>
      <c r="E71" s="8">
        <f t="shared" si="5"/>
        <v>-3.0000000000000027E-3</v>
      </c>
      <c r="N71" s="8">
        <v>-7.2000000000000952E-2</v>
      </c>
      <c r="O71" s="8">
        <f>ABS(N71)</f>
        <v>7.2000000000000952E-2</v>
      </c>
      <c r="P71">
        <f t="shared" si="3"/>
        <v>51</v>
      </c>
      <c r="Q71">
        <f t="shared" si="4"/>
        <v>-51</v>
      </c>
    </row>
    <row r="72" spans="1:17">
      <c r="A72" t="s">
        <v>138</v>
      </c>
      <c r="B72">
        <v>0.86</v>
      </c>
      <c r="C72">
        <v>1</v>
      </c>
      <c r="D72">
        <v>0.98</v>
      </c>
      <c r="E72" s="8">
        <f t="shared" si="5"/>
        <v>0.12</v>
      </c>
      <c r="N72" s="8">
        <v>7.7999999999999958E-2</v>
      </c>
      <c r="O72" s="8">
        <f>ABS(N72)</f>
        <v>7.7999999999999958E-2</v>
      </c>
      <c r="P72">
        <f t="shared" si="3"/>
        <v>52</v>
      </c>
      <c r="Q72">
        <f t="shared" si="4"/>
        <v>52</v>
      </c>
    </row>
    <row r="73" spans="1:17">
      <c r="A73" t="s">
        <v>139</v>
      </c>
      <c r="B73">
        <v>0.94</v>
      </c>
      <c r="C73">
        <v>0.93799999999999994</v>
      </c>
      <c r="D73">
        <v>0.97599999999999998</v>
      </c>
      <c r="E73" s="8">
        <f t="shared" si="5"/>
        <v>3.6000000000000032E-2</v>
      </c>
      <c r="N73" s="8">
        <v>8.1999999999999962E-2</v>
      </c>
      <c r="O73" s="8">
        <f>ABS(N73)</f>
        <v>8.1999999999999962E-2</v>
      </c>
      <c r="P73">
        <f t="shared" si="3"/>
        <v>53</v>
      </c>
      <c r="Q73">
        <f t="shared" si="4"/>
        <v>53</v>
      </c>
    </row>
    <row r="74" spans="1:17">
      <c r="A74" t="s">
        <v>12</v>
      </c>
      <c r="B74">
        <v>0.79200000000000004</v>
      </c>
      <c r="C74">
        <v>0.84599999999999997</v>
      </c>
      <c r="D74">
        <v>0.85899999999999999</v>
      </c>
      <c r="E74" s="8">
        <f t="shared" si="5"/>
        <v>6.6999999999999948E-2</v>
      </c>
      <c r="N74" s="8">
        <v>-8.3000000000000074E-2</v>
      </c>
      <c r="O74" s="8">
        <f>ABS(N74)</f>
        <v>8.3000000000000074E-2</v>
      </c>
      <c r="P74">
        <f t="shared" si="3"/>
        <v>54</v>
      </c>
      <c r="Q74">
        <f t="shared" si="4"/>
        <v>-54</v>
      </c>
    </row>
    <row r="75" spans="1:17">
      <c r="A75" t="s">
        <v>22</v>
      </c>
      <c r="B75">
        <v>0.95</v>
      </c>
      <c r="C75">
        <v>0.93799999999999994</v>
      </c>
      <c r="D75">
        <v>0.95399999999999996</v>
      </c>
      <c r="E75" s="8">
        <f t="shared" si="5"/>
        <v>4.0000000000000036E-3</v>
      </c>
      <c r="N75" s="8">
        <v>-8.8000000000000966E-2</v>
      </c>
      <c r="O75" s="8">
        <f>ABS(N75)</f>
        <v>8.8000000000000966E-2</v>
      </c>
      <c r="P75">
        <f t="shared" si="3"/>
        <v>55</v>
      </c>
      <c r="Q75">
        <f t="shared" si="4"/>
        <v>-55</v>
      </c>
    </row>
    <row r="76" spans="1:17">
      <c r="A76" t="s">
        <v>18</v>
      </c>
      <c r="B76">
        <v>0.99299999999999999</v>
      </c>
      <c r="C76">
        <v>0.98299999999999998</v>
      </c>
      <c r="D76">
        <v>0.96</v>
      </c>
      <c r="E76" s="8">
        <f t="shared" si="5"/>
        <v>-3.3000000000000029E-2</v>
      </c>
      <c r="N76" s="8">
        <v>9.2999999999999972E-2</v>
      </c>
      <c r="O76" s="8">
        <f>ABS(N76)</f>
        <v>9.2999999999999972E-2</v>
      </c>
      <c r="P76">
        <f t="shared" si="3"/>
        <v>56</v>
      </c>
      <c r="Q76">
        <f t="shared" si="4"/>
        <v>56</v>
      </c>
    </row>
    <row r="77" spans="1:17">
      <c r="A77" t="s">
        <v>140</v>
      </c>
      <c r="B77">
        <v>0.77200000000000002</v>
      </c>
      <c r="C77">
        <v>0.75</v>
      </c>
      <c r="D77">
        <v>0.96899999999999997</v>
      </c>
      <c r="E77" s="8">
        <f t="shared" si="5"/>
        <v>0.19699999999999995</v>
      </c>
      <c r="N77" s="8">
        <v>9.3999999999999972E-2</v>
      </c>
      <c r="O77" s="8">
        <f>ABS(N77)</f>
        <v>9.3999999999999972E-2</v>
      </c>
      <c r="P77">
        <f t="shared" si="3"/>
        <v>57</v>
      </c>
      <c r="Q77">
        <f t="shared" si="4"/>
        <v>57</v>
      </c>
    </row>
    <row r="78" spans="1:17">
      <c r="A78" t="s">
        <v>141</v>
      </c>
      <c r="B78">
        <v>0.83799999999999997</v>
      </c>
      <c r="C78">
        <v>0.90800000000000003</v>
      </c>
      <c r="D78">
        <v>0.94599999999999995</v>
      </c>
      <c r="E78" s="8">
        <f t="shared" si="5"/>
        <v>0.10799999999999998</v>
      </c>
      <c r="N78" s="8">
        <v>9.3999999999999972E-2</v>
      </c>
      <c r="O78" s="8">
        <f>ABS(N78)</f>
        <v>9.3999999999999972E-2</v>
      </c>
      <c r="P78">
        <f t="shared" si="3"/>
        <v>58</v>
      </c>
      <c r="Q78">
        <f t="shared" si="4"/>
        <v>58</v>
      </c>
    </row>
    <row r="79" spans="1:17">
      <c r="A79" t="s">
        <v>17</v>
      </c>
      <c r="B79">
        <v>1</v>
      </c>
      <c r="C79">
        <v>0.99</v>
      </c>
      <c r="D79">
        <v>1</v>
      </c>
      <c r="E79" s="8">
        <f t="shared" si="5"/>
        <v>0</v>
      </c>
      <c r="N79" s="8">
        <v>-9.9000000000000088E-2</v>
      </c>
      <c r="O79" s="8">
        <f>ABS(N79)</f>
        <v>9.9000000000000088E-2</v>
      </c>
      <c r="P79">
        <f t="shared" si="3"/>
        <v>59</v>
      </c>
      <c r="Q79">
        <f t="shared" si="4"/>
        <v>-59</v>
      </c>
    </row>
    <row r="80" spans="1:17">
      <c r="A80" t="s">
        <v>5</v>
      </c>
      <c r="B80">
        <v>1</v>
      </c>
      <c r="C80">
        <v>0.998</v>
      </c>
      <c r="D80">
        <v>0.98499999999999999</v>
      </c>
      <c r="E80" s="8">
        <f t="shared" si="5"/>
        <v>-1.5000000000000013E-2</v>
      </c>
      <c r="N80" s="8">
        <v>9.9999999999999978E-2</v>
      </c>
      <c r="O80" s="8">
        <f>ABS(N80)</f>
        <v>9.9999999999999978E-2</v>
      </c>
      <c r="P80">
        <f t="shared" si="3"/>
        <v>60</v>
      </c>
      <c r="Q80">
        <f t="shared" si="4"/>
        <v>60</v>
      </c>
    </row>
    <row r="81" spans="1:17">
      <c r="A81" t="s">
        <v>32</v>
      </c>
      <c r="B81">
        <v>0.90400000000000003</v>
      </c>
      <c r="C81">
        <v>0.86799999999999999</v>
      </c>
      <c r="D81">
        <v>0.998</v>
      </c>
      <c r="E81" s="8">
        <f t="shared" si="5"/>
        <v>9.3999999999999972E-2</v>
      </c>
      <c r="N81" s="8">
        <v>-9.9999999999999978E-2</v>
      </c>
      <c r="O81" s="8">
        <f>ABS(N81)</f>
        <v>9.9999999999999978E-2</v>
      </c>
      <c r="P81">
        <f t="shared" si="3"/>
        <v>61</v>
      </c>
      <c r="Q81">
        <f t="shared" si="4"/>
        <v>-61</v>
      </c>
    </row>
    <row r="82" spans="1:17">
      <c r="A82" t="s">
        <v>65</v>
      </c>
      <c r="B82">
        <v>0.72799999999999998</v>
      </c>
      <c r="C82">
        <v>0.77300000000000002</v>
      </c>
      <c r="D82">
        <v>0.73</v>
      </c>
      <c r="E82" s="8">
        <f t="shared" si="5"/>
        <v>2.0000000000000018E-3</v>
      </c>
      <c r="N82" s="8">
        <v>-0.10799999999999998</v>
      </c>
      <c r="O82" s="8">
        <f>ABS(N82)</f>
        <v>0.10799999999999998</v>
      </c>
      <c r="P82">
        <f t="shared" ref="P82:P113" si="6">IF(O82=0,0,P81+1)</f>
        <v>62</v>
      </c>
      <c r="Q82">
        <f t="shared" ref="Q82:Q113" si="7">IF(N82&gt;0,P82,-P82)</f>
        <v>-62</v>
      </c>
    </row>
    <row r="83" spans="1:17">
      <c r="A83" t="s">
        <v>64</v>
      </c>
      <c r="B83">
        <v>0.63400000000000001</v>
      </c>
      <c r="C83">
        <v>0.69899999999999995</v>
      </c>
      <c r="D83">
        <v>0.63600000000000001</v>
      </c>
      <c r="E83" s="8">
        <f t="shared" si="5"/>
        <v>2.0000000000000018E-3</v>
      </c>
      <c r="N83" s="8">
        <v>0.10799999999999998</v>
      </c>
      <c r="O83" s="8">
        <f>ABS(N83)</f>
        <v>0.10799999999999998</v>
      </c>
      <c r="P83">
        <f t="shared" si="6"/>
        <v>63</v>
      </c>
      <c r="Q83">
        <f t="shared" si="7"/>
        <v>63</v>
      </c>
    </row>
    <row r="84" spans="1:17">
      <c r="A84" t="s">
        <v>63</v>
      </c>
      <c r="B84">
        <v>0.65799999999999903</v>
      </c>
      <c r="C84">
        <v>0.67799999999999905</v>
      </c>
      <c r="D84">
        <v>0.66399999999999904</v>
      </c>
      <c r="E84" s="8">
        <f t="shared" si="5"/>
        <v>6.0000000000000053E-3</v>
      </c>
      <c r="N84" s="8">
        <v>0.12</v>
      </c>
      <c r="O84" s="8">
        <f>ABS(N84)</f>
        <v>0.12</v>
      </c>
      <c r="P84">
        <f t="shared" si="6"/>
        <v>64</v>
      </c>
      <c r="Q84">
        <f t="shared" si="7"/>
        <v>64</v>
      </c>
    </row>
    <row r="85" spans="1:17">
      <c r="A85" t="s">
        <v>142</v>
      </c>
      <c r="B85">
        <v>0.89200000000000002</v>
      </c>
      <c r="C85">
        <v>0.96599999999999997</v>
      </c>
      <c r="D85">
        <v>0.90200000000000002</v>
      </c>
      <c r="E85" s="8">
        <f t="shared" si="5"/>
        <v>1.0000000000000009E-2</v>
      </c>
      <c r="N85" s="8">
        <v>0.13</v>
      </c>
      <c r="O85" s="8">
        <f>ABS(N85)</f>
        <v>0.13</v>
      </c>
      <c r="P85">
        <f t="shared" si="6"/>
        <v>65</v>
      </c>
      <c r="Q85">
        <f t="shared" si="7"/>
        <v>65</v>
      </c>
    </row>
    <row r="86" spans="1:17">
      <c r="A86" t="s">
        <v>7</v>
      </c>
      <c r="B86">
        <v>0.98</v>
      </c>
      <c r="C86">
        <v>0.995</v>
      </c>
      <c r="D86">
        <v>0.999</v>
      </c>
      <c r="E86" s="8">
        <f t="shared" si="5"/>
        <v>1.9000000000000017E-2</v>
      </c>
      <c r="N86" s="8">
        <v>-0.13100000000000001</v>
      </c>
      <c r="O86" s="8">
        <f>ABS(N86)</f>
        <v>0.13100000000000001</v>
      </c>
      <c r="P86">
        <f t="shared" si="6"/>
        <v>66</v>
      </c>
      <c r="Q86">
        <f t="shared" si="7"/>
        <v>-66</v>
      </c>
    </row>
    <row r="87" spans="1:17">
      <c r="A87" t="s">
        <v>71</v>
      </c>
      <c r="B87">
        <v>0.71299999999999997</v>
      </c>
      <c r="C87">
        <v>0.66900000000000004</v>
      </c>
      <c r="D87">
        <v>0.78500000000000003</v>
      </c>
      <c r="E87" s="8">
        <f t="shared" si="5"/>
        <v>7.2000000000000064E-2</v>
      </c>
      <c r="N87" s="8">
        <v>0.13600000000000001</v>
      </c>
      <c r="O87" s="8">
        <f>ABS(N87)</f>
        <v>0.13600000000000001</v>
      </c>
      <c r="P87">
        <f t="shared" si="6"/>
        <v>67</v>
      </c>
      <c r="Q87">
        <f t="shared" si="7"/>
        <v>67</v>
      </c>
    </row>
    <row r="88" spans="1:17">
      <c r="A88" t="s">
        <v>143</v>
      </c>
      <c r="B88">
        <v>0.57399999999999995</v>
      </c>
      <c r="C88">
        <v>0.61099999999999999</v>
      </c>
      <c r="D88">
        <v>0.70399999999999996</v>
      </c>
      <c r="E88" s="8">
        <f t="shared" si="5"/>
        <v>0.13</v>
      </c>
      <c r="N88" s="8">
        <v>0.13800000000000096</v>
      </c>
      <c r="O88" s="8">
        <f>ABS(N88)</f>
        <v>0.13800000000000096</v>
      </c>
      <c r="P88">
        <f t="shared" si="6"/>
        <v>68</v>
      </c>
      <c r="Q88">
        <f t="shared" si="7"/>
        <v>68</v>
      </c>
    </row>
    <row r="89" spans="1:17">
      <c r="A89" t="s">
        <v>62</v>
      </c>
      <c r="B89">
        <v>0.64900000000000002</v>
      </c>
      <c r="C89">
        <v>0.748</v>
      </c>
      <c r="D89">
        <v>0.56099999999999905</v>
      </c>
      <c r="E89" s="8">
        <f t="shared" si="5"/>
        <v>-8.8000000000000966E-2</v>
      </c>
      <c r="N89" s="8">
        <v>0.13900000000000001</v>
      </c>
      <c r="O89" s="8">
        <f>ABS(N89)</f>
        <v>0.13900000000000001</v>
      </c>
      <c r="P89">
        <f t="shared" si="6"/>
        <v>69</v>
      </c>
      <c r="Q89">
        <f t="shared" si="7"/>
        <v>69</v>
      </c>
    </row>
    <row r="90" spans="1:17">
      <c r="A90" t="s">
        <v>83</v>
      </c>
      <c r="B90" s="8">
        <f>1-0.252</f>
        <v>0.748</v>
      </c>
      <c r="C90">
        <v>0.748</v>
      </c>
      <c r="D90">
        <v>0.50900000000000001</v>
      </c>
      <c r="E90" s="8">
        <f t="shared" si="5"/>
        <v>-0.23899999999999999</v>
      </c>
      <c r="N90" s="8">
        <v>0.14000000000000001</v>
      </c>
      <c r="O90" s="8">
        <f>ABS(N90)</f>
        <v>0.14000000000000001</v>
      </c>
      <c r="P90">
        <f t="shared" si="6"/>
        <v>70</v>
      </c>
      <c r="Q90">
        <f t="shared" si="7"/>
        <v>70</v>
      </c>
    </row>
    <row r="91" spans="1:17">
      <c r="A91" t="s">
        <v>144</v>
      </c>
      <c r="B91">
        <v>0.46399999999999902</v>
      </c>
      <c r="C91">
        <v>0.41399999999999998</v>
      </c>
      <c r="D91">
        <v>0.60199999999999998</v>
      </c>
      <c r="E91" s="8">
        <f t="shared" si="5"/>
        <v>0.13800000000000096</v>
      </c>
      <c r="N91" s="8">
        <v>0.15900000000000003</v>
      </c>
      <c r="O91" s="8">
        <f>ABS(N91)</f>
        <v>0.15900000000000003</v>
      </c>
      <c r="P91">
        <f t="shared" si="6"/>
        <v>71</v>
      </c>
      <c r="Q91">
        <f t="shared" si="7"/>
        <v>71</v>
      </c>
    </row>
    <row r="92" spans="1:17">
      <c r="A92" t="s">
        <v>145</v>
      </c>
      <c r="B92" s="10">
        <v>0.66300000000000003</v>
      </c>
      <c r="C92">
        <v>0.58599999999999997</v>
      </c>
      <c r="D92">
        <v>0.68500000000000005</v>
      </c>
      <c r="E92" s="8">
        <f t="shared" si="5"/>
        <v>2.200000000000002E-2</v>
      </c>
      <c r="N92" s="8">
        <v>0.16000000000000003</v>
      </c>
      <c r="O92" s="8">
        <f>ABS(N92)</f>
        <v>0.16000000000000003</v>
      </c>
      <c r="P92">
        <f t="shared" si="6"/>
        <v>72</v>
      </c>
      <c r="Q92">
        <f t="shared" si="7"/>
        <v>72</v>
      </c>
    </row>
    <row r="93" spans="1:17">
      <c r="A93" t="s">
        <v>13</v>
      </c>
      <c r="B93">
        <v>0.83599999999999997</v>
      </c>
      <c r="C93">
        <v>0.84399999999999997</v>
      </c>
      <c r="D93">
        <v>0.83099999999999996</v>
      </c>
      <c r="E93" s="8">
        <f t="shared" si="5"/>
        <v>-5.0000000000000044E-3</v>
      </c>
      <c r="N93" s="8">
        <v>0.16599999999999993</v>
      </c>
      <c r="O93" s="8">
        <f>ABS(N93)</f>
        <v>0.16599999999999993</v>
      </c>
      <c r="P93">
        <f t="shared" si="6"/>
        <v>73</v>
      </c>
      <c r="Q93">
        <f t="shared" si="7"/>
        <v>73</v>
      </c>
    </row>
    <row r="94" spans="1:17">
      <c r="N94" s="8">
        <v>0.19699999999999995</v>
      </c>
      <c r="O94" s="8">
        <f>ABS(N94)</f>
        <v>0.19699999999999995</v>
      </c>
      <c r="P94">
        <f t="shared" si="6"/>
        <v>74</v>
      </c>
      <c r="Q94">
        <f t="shared" si="7"/>
        <v>74</v>
      </c>
    </row>
    <row r="95" spans="1:17">
      <c r="N95" s="8">
        <v>0.19999999999999996</v>
      </c>
      <c r="O95" s="8">
        <f>ABS(N95)</f>
        <v>0.19999999999999996</v>
      </c>
      <c r="P95">
        <f t="shared" si="6"/>
        <v>75</v>
      </c>
      <c r="Q95">
        <f t="shared" si="7"/>
        <v>75</v>
      </c>
    </row>
    <row r="96" spans="1:17">
      <c r="N96" s="8">
        <v>-0.21099999999999997</v>
      </c>
      <c r="O96" s="8">
        <f>ABS(N96)</f>
        <v>0.21099999999999997</v>
      </c>
      <c r="P96">
        <f t="shared" si="6"/>
        <v>76</v>
      </c>
      <c r="Q96">
        <f t="shared" si="7"/>
        <v>-76</v>
      </c>
    </row>
    <row r="97" spans="14:17">
      <c r="N97" s="8">
        <v>0.21499999999999997</v>
      </c>
      <c r="O97" s="8">
        <f>ABS(N97)</f>
        <v>0.21499999999999997</v>
      </c>
      <c r="P97">
        <f t="shared" si="6"/>
        <v>77</v>
      </c>
      <c r="Q97">
        <f t="shared" si="7"/>
        <v>77</v>
      </c>
    </row>
    <row r="98" spans="14:17">
      <c r="N98" s="8">
        <v>0.21899999999999997</v>
      </c>
      <c r="O98" s="8">
        <f>ABS(N98)</f>
        <v>0.21899999999999997</v>
      </c>
      <c r="P98">
        <f t="shared" si="6"/>
        <v>78</v>
      </c>
      <c r="Q98">
        <f t="shared" si="7"/>
        <v>78</v>
      </c>
    </row>
    <row r="99" spans="14:17">
      <c r="N99" s="8">
        <v>0.23199999999999998</v>
      </c>
      <c r="O99" s="8">
        <f>ABS(N99)</f>
        <v>0.23199999999999998</v>
      </c>
      <c r="P99">
        <f t="shared" si="6"/>
        <v>79</v>
      </c>
      <c r="Q99">
        <f t="shared" si="7"/>
        <v>79</v>
      </c>
    </row>
    <row r="100" spans="14:17">
      <c r="N100" s="8">
        <v>-0.23899999999999999</v>
      </c>
      <c r="O100" s="8">
        <f>ABS(N100)</f>
        <v>0.23899999999999999</v>
      </c>
      <c r="P100">
        <f t="shared" si="6"/>
        <v>80</v>
      </c>
      <c r="Q100">
        <f t="shared" si="7"/>
        <v>-80</v>
      </c>
    </row>
    <row r="101" spans="14:17">
      <c r="N101" s="8">
        <v>0.24700000000000094</v>
      </c>
      <c r="O101" s="8">
        <f>ABS(N101)</f>
        <v>0.24700000000000094</v>
      </c>
      <c r="P101">
        <f t="shared" si="6"/>
        <v>81</v>
      </c>
      <c r="Q101">
        <f t="shared" si="7"/>
        <v>81</v>
      </c>
    </row>
    <row r="102" spans="14:17">
      <c r="N102" s="8">
        <v>0.25</v>
      </c>
      <c r="O102" s="8">
        <f>ABS(N102)</f>
        <v>0.25</v>
      </c>
      <c r="P102">
        <f t="shared" si="6"/>
        <v>82</v>
      </c>
      <c r="Q102">
        <f t="shared" si="7"/>
        <v>82</v>
      </c>
    </row>
    <row r="103" spans="14:17">
      <c r="N103" s="8">
        <v>0.29500000000000004</v>
      </c>
      <c r="O103" s="8">
        <f>ABS(N103)</f>
        <v>0.29500000000000004</v>
      </c>
      <c r="P103">
        <f t="shared" si="6"/>
        <v>83</v>
      </c>
      <c r="Q103">
        <f t="shared" si="7"/>
        <v>83</v>
      </c>
    </row>
    <row r="104" spans="14:17">
      <c r="N104" s="8">
        <v>0.32799999999999996</v>
      </c>
      <c r="O104" s="8">
        <f>ABS(N104)</f>
        <v>0.32799999999999996</v>
      </c>
      <c r="P104">
        <f t="shared" si="6"/>
        <v>84</v>
      </c>
      <c r="Q104">
        <f t="shared" si="7"/>
        <v>84</v>
      </c>
    </row>
    <row r="105" spans="14:17">
      <c r="N105" s="8">
        <v>0.34199999999999997</v>
      </c>
      <c r="O105" s="8">
        <f>ABS(N105)</f>
        <v>0.34199999999999997</v>
      </c>
      <c r="P105">
        <f t="shared" si="6"/>
        <v>85</v>
      </c>
      <c r="Q105">
        <f t="shared" si="7"/>
        <v>85</v>
      </c>
    </row>
    <row r="106" spans="14:17">
      <c r="N106" s="8">
        <v>0.35099999999999998</v>
      </c>
      <c r="O106" s="8">
        <f>ABS(N106)</f>
        <v>0.35099999999999998</v>
      </c>
      <c r="P106">
        <f t="shared" si="6"/>
        <v>86</v>
      </c>
      <c r="Q106">
        <f t="shared" si="7"/>
        <v>86</v>
      </c>
    </row>
    <row r="107" spans="14:17">
      <c r="N107" s="8">
        <v>0.35199999999999998</v>
      </c>
      <c r="O107" s="8">
        <f>ABS(N107)</f>
        <v>0.35199999999999998</v>
      </c>
      <c r="P107">
        <f t="shared" si="6"/>
        <v>87</v>
      </c>
      <c r="Q107">
        <f t="shared" si="7"/>
        <v>87</v>
      </c>
    </row>
    <row r="108" spans="14:17">
      <c r="N108" s="8">
        <v>0.37</v>
      </c>
      <c r="O108" s="8">
        <f>ABS(N108)</f>
        <v>0.37</v>
      </c>
      <c r="P108">
        <f t="shared" si="6"/>
        <v>88</v>
      </c>
      <c r="Q108">
        <f t="shared" si="7"/>
        <v>88</v>
      </c>
    </row>
    <row r="109" spans="14:17">
      <c r="N109" s="8"/>
    </row>
    <row r="110" spans="14:17">
      <c r="N110" s="8"/>
    </row>
    <row r="111" spans="14:17">
      <c r="N111" s="8"/>
    </row>
    <row r="112" spans="14:17">
      <c r="N112" s="8"/>
    </row>
    <row r="113" spans="14:14">
      <c r="N113" s="8"/>
    </row>
    <row r="114" spans="14:14">
      <c r="N114" s="8"/>
    </row>
    <row r="115" spans="14:14">
      <c r="N115" s="8"/>
    </row>
    <row r="116" spans="14:14">
      <c r="N116" s="8"/>
    </row>
    <row r="117" spans="14:14">
      <c r="N117" s="8"/>
    </row>
    <row r="118" spans="14:14">
      <c r="N118" s="8"/>
    </row>
  </sheetData>
  <sortState ref="N18:O108">
    <sortCondition ref="O18:O108"/>
  </sortState>
  <conditionalFormatting sqref="F38">
    <cfRule type="cellIs" dxfId="21" priority="19" operator="equal">
      <formula>1</formula>
    </cfRule>
  </conditionalFormatting>
  <conditionalFormatting sqref="C36:C44">
    <cfRule type="cellIs" dxfId="19" priority="10" operator="equal">
      <formula>1</formula>
    </cfRule>
  </conditionalFormatting>
  <conditionalFormatting sqref="C35">
    <cfRule type="cellIs" dxfId="17" priority="9" operator="equal">
      <formula>1</formula>
    </cfRule>
  </conditionalFormatting>
  <conditionalFormatting sqref="C91">
    <cfRule type="cellIs" dxfId="15" priority="8" operator="equal">
      <formula>1</formula>
    </cfRule>
  </conditionalFormatting>
  <conditionalFormatting sqref="D37">
    <cfRule type="cellIs" dxfId="7" priority="4" operator="equal">
      <formula>1</formula>
    </cfRule>
  </conditionalFormatting>
  <conditionalFormatting sqref="B36:B44">
    <cfRule type="cellIs" dxfId="5" priority="3" operator="equal">
      <formula>1</formula>
    </cfRule>
  </conditionalFormatting>
  <conditionalFormatting sqref="B35">
    <cfRule type="cellIs" dxfId="3" priority="2" operator="equal">
      <formula>1</formula>
    </cfRule>
  </conditionalFormatting>
  <conditionalFormatting sqref="B91">
    <cfRule type="cellIs" dxfId="1" priority="1" operator="equal">
      <formula>1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results.csv</vt:lpstr>
      <vt:lpstr>boss vs against DTW</vt:lpstr>
      <vt:lpstr>boss against boss VS</vt:lpstr>
      <vt:lpstr>UCR only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2013-08-26T16:25:47Z</cp:lastPrinted>
  <dcterms:created xsi:type="dcterms:W3CDTF">2012-10-23T03:01:51Z</dcterms:created>
  <dcterms:modified xsi:type="dcterms:W3CDTF">2015-09-30T11:45:13Z</dcterms:modified>
</cp:coreProperties>
</file>