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221"/>
  <workbookPr autoCompressPictures="0"/>
  <bookViews>
    <workbookView xWindow="6200" yWindow="0" windowWidth="29060" windowHeight="28260"/>
  </bookViews>
  <sheets>
    <sheet name="results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90" i="1" l="1"/>
  <c r="G90" i="1"/>
  <c r="B90" i="1"/>
  <c r="B85" i="1"/>
  <c r="B78" i="1"/>
  <c r="B77" i="1"/>
  <c r="B68" i="1"/>
  <c r="B66" i="1"/>
  <c r="B64" i="1"/>
  <c r="B63" i="1"/>
  <c r="B62" i="1"/>
  <c r="B61" i="1"/>
  <c r="B60" i="1"/>
  <c r="B50" i="1"/>
  <c r="B49" i="1"/>
  <c r="B48" i="1"/>
  <c r="B42" i="1"/>
  <c r="B38" i="1"/>
  <c r="B32" i="1"/>
  <c r="B31" i="1"/>
  <c r="B26" i="1"/>
  <c r="B22" i="1"/>
  <c r="B21" i="1"/>
  <c r="B20" i="1"/>
  <c r="B19" i="1"/>
  <c r="B14" i="1"/>
  <c r="B9" i="1"/>
  <c r="Q5" i="1"/>
  <c r="Q67" i="1"/>
  <c r="Q57" i="1"/>
  <c r="K71" i="1"/>
  <c r="B71" i="1"/>
  <c r="Q82" i="1"/>
  <c r="Q83" i="1"/>
  <c r="Q84" i="1"/>
  <c r="Q89" i="1"/>
  <c r="Q17" i="1"/>
  <c r="C17" i="1"/>
  <c r="Q15" i="1"/>
  <c r="C15" i="1"/>
  <c r="Q16" i="1"/>
  <c r="C16" i="1"/>
  <c r="Q3" i="1"/>
  <c r="P3" i="1"/>
  <c r="Q39" i="1"/>
  <c r="Q36" i="1"/>
  <c r="Q69" i="1"/>
  <c r="Q41" i="1"/>
  <c r="Q51" i="1"/>
  <c r="Q70" i="1"/>
  <c r="Q81" i="1"/>
  <c r="Q25" i="1"/>
  <c r="Q10" i="1"/>
  <c r="Q18" i="1"/>
  <c r="Q7" i="1"/>
  <c r="Q33" i="1"/>
  <c r="Q54" i="1"/>
  <c r="Q28" i="1"/>
  <c r="Q23" i="1"/>
  <c r="Q75" i="1"/>
  <c r="Q45" i="1"/>
  <c r="Q12" i="1"/>
  <c r="C12" i="1"/>
  <c r="Q29" i="1"/>
  <c r="Q76" i="1"/>
  <c r="Q43" i="1"/>
  <c r="Q44" i="1"/>
  <c r="Q30" i="1"/>
  <c r="Q93" i="1"/>
  <c r="Q74" i="1"/>
  <c r="Q4" i="1"/>
  <c r="Q55" i="1"/>
  <c r="Q27" i="1"/>
  <c r="Q47" i="1"/>
  <c r="Q86" i="1"/>
  <c r="Q11" i="1"/>
  <c r="C11" i="1"/>
  <c r="Q80" i="1"/>
</calcChain>
</file>

<file path=xl/sharedStrings.xml><?xml version="1.0" encoding="utf-8"?>
<sst xmlns="http://schemas.openxmlformats.org/spreadsheetml/2006/main" count="132" uniqueCount="113">
  <si>
    <t>DatasetName</t>
  </si>
  <si>
    <t>Test Acc</t>
  </si>
  <si>
    <t>Two_Patterns</t>
  </si>
  <si>
    <t>ChlorineConcentration</t>
  </si>
  <si>
    <t>wafer</t>
  </si>
  <si>
    <t>MedicalImages</t>
  </si>
  <si>
    <t>FaceAll</t>
  </si>
  <si>
    <t>OSULeaf</t>
  </si>
  <si>
    <t>Adiac</t>
  </si>
  <si>
    <t>SwedishLeaf</t>
  </si>
  <si>
    <t>yoga</t>
  </si>
  <si>
    <t>Fish</t>
  </si>
  <si>
    <t>Lighting7</t>
  </si>
  <si>
    <t>Lighting2</t>
  </si>
  <si>
    <t>Trace</t>
  </si>
  <si>
    <t>synthetic_control</t>
  </si>
  <si>
    <t>FacesUCR</t>
  </si>
  <si>
    <t>CinC_ECG_torso</t>
  </si>
  <si>
    <t>MALLAT</t>
  </si>
  <si>
    <t>Symbols</t>
  </si>
  <si>
    <t>Coffee</t>
  </si>
  <si>
    <t>ECG200</t>
  </si>
  <si>
    <t>FaceFour</t>
  </si>
  <si>
    <t>OliveOil</t>
  </si>
  <si>
    <t>Gun-Point</t>
  </si>
  <si>
    <t>Beef</t>
  </si>
  <si>
    <t>DiatomSizeReduction</t>
  </si>
  <si>
    <t>CBF</t>
  </si>
  <si>
    <t>ECGFiveDays</t>
  </si>
  <si>
    <t>TwoLeadECG</t>
  </si>
  <si>
    <t>SonyAIBORobotSurfaceII</t>
  </si>
  <si>
    <t>Motes</t>
  </si>
  <si>
    <t>ItalyPowerDemand</t>
  </si>
  <si>
    <t>SonyAIBORobotSurface</t>
  </si>
  <si>
    <t>Fast Shapelets</t>
  </si>
  <si>
    <t>SVM Quadratic Kernel</t>
  </si>
  <si>
    <t xml:space="preserve">Random Forest </t>
  </si>
  <si>
    <t>SAX-VSM</t>
  </si>
  <si>
    <t>Bag-of-Patterns</t>
  </si>
  <si>
    <t>1-NN BOSS</t>
  </si>
  <si>
    <t>1-NN DTW Centroid (8)</t>
  </si>
  <si>
    <t>1-NN DTW Centroid (16)</t>
  </si>
  <si>
    <t>Haptics</t>
  </si>
  <si>
    <t>InlineSkate</t>
  </si>
  <si>
    <t>50words</t>
  </si>
  <si>
    <t>Cricket_Y</t>
  </si>
  <si>
    <t>Cricket_X</t>
  </si>
  <si>
    <t>Cricket_Z</t>
  </si>
  <si>
    <t>WordsSynonyms</t>
  </si>
  <si>
    <t>uWaveGestureLibrary_Z</t>
  </si>
  <si>
    <t>uWaveGestureLibrary_Y</t>
  </si>
  <si>
    <t>uWaveGestureLibrary_X</t>
  </si>
  <si>
    <t>NonInvasiveFatalECG_Thorax1</t>
  </si>
  <si>
    <t>NonInvasiveFatalECG_Thorax2</t>
  </si>
  <si>
    <t>Passgraph</t>
  </si>
  <si>
    <t>wheat</t>
  </si>
  <si>
    <t>FordA</t>
  </si>
  <si>
    <t>FordB</t>
  </si>
  <si>
    <t>HandOutlines</t>
  </si>
  <si>
    <t>ARSim</t>
  </si>
  <si>
    <t>Earthquakes</t>
  </si>
  <si>
    <t>BeetleFly</t>
  </si>
  <si>
    <t>BirdChicken</t>
  </si>
  <si>
    <t>Otoliths</t>
  </si>
  <si>
    <t>1-NN Logical Shapelets</t>
  </si>
  <si>
    <t>ECG5000</t>
  </si>
  <si>
    <t>Ham</t>
  </si>
  <si>
    <t>Herring</t>
  </si>
  <si>
    <t>InsectWingbeatSound</t>
  </si>
  <si>
    <t>PhalangesOutlinesCorrect</t>
  </si>
  <si>
    <t>ProximalPhalanxOutlineAgeGroup</t>
  </si>
  <si>
    <t>ProximalPhalanxOutlineCorrect</t>
  </si>
  <si>
    <t>ProximalPhalanxTW</t>
  </si>
  <si>
    <t>Computers</t>
  </si>
  <si>
    <t>DistalPhalanxOutlineAgeGroup</t>
  </si>
  <si>
    <t>DistalPhalanxOutlineCorrect</t>
  </si>
  <si>
    <t>DistalPhalanxTW</t>
  </si>
  <si>
    <t>ElectricDevices</t>
  </si>
  <si>
    <t>LargeKitchenAppliances</t>
  </si>
  <si>
    <t>Meat</t>
  </si>
  <si>
    <t>MiddlePhalanxOutlineAgeGroup</t>
  </si>
  <si>
    <t>MiddlePhalanxOutlineCorrect</t>
  </si>
  <si>
    <t>MiddlePhalanxTW</t>
  </si>
  <si>
    <t>Phoneme</t>
  </si>
  <si>
    <t>RefrigerationDevices</t>
  </si>
  <si>
    <t>ScreenType</t>
  </si>
  <si>
    <t>ShapeletSim</t>
  </si>
  <si>
    <t>ShapesAll</t>
  </si>
  <si>
    <t>SmallKitchenAppliances</t>
  </si>
  <si>
    <t>Strawberry</t>
  </si>
  <si>
    <t>UWaveGestureLibraryAll</t>
  </si>
  <si>
    <t>Wine</t>
  </si>
  <si>
    <t>WordSynonyms</t>
  </si>
  <si>
    <t>Worms</t>
  </si>
  <si>
    <t>WormsTwoClass</t>
  </si>
  <si>
    <t>StarlightCurves</t>
  </si>
  <si>
    <t>shield (variable length)</t>
  </si>
  <si>
    <t>stig (variable length)</t>
  </si>
  <si>
    <t>ToeSegmentation1 (fixed length)</t>
  </si>
  <si>
    <t>ToeSegmentation2 (fixed length)</t>
  </si>
  <si>
    <t>ArrowHead (fixed length)</t>
  </si>
  <si>
    <t>Shotgun Ensemble</t>
  </si>
  <si>
    <t>1-NN DTW CV</t>
  </si>
  <si>
    <t>PROP (Elastic Ensamble)</t>
  </si>
  <si>
    <t>COTE (Ensemble)</t>
  </si>
  <si>
    <t>1-NN ED</t>
  </si>
  <si>
    <t>1-NN ED Centroid</t>
  </si>
  <si>
    <t>1-NN DTW</t>
  </si>
  <si>
    <t>Naive Bayes</t>
  </si>
  <si>
    <t>BOSS VS</t>
  </si>
  <si>
    <t>Learning Shapelet (LS)</t>
  </si>
  <si>
    <t>TSBF</t>
  </si>
  <si>
    <t>heartbeat (BIDMC)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</si>
</sst>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0.000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24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2" fontId="4" fillId="0" borderId="0" xfId="0" applyNumberFormat="1" applyFont="1"/>
    <xf numFmtId="166" fontId="0" fillId="0" borderId="0" xfId="0" applyNumberFormat="1"/>
    <xf numFmtId="2" fontId="0" fillId="0" borderId="0" xfId="0" applyNumberFormat="1"/>
    <xf numFmtId="165" fontId="3" fillId="0" borderId="0" xfId="0" applyNumberFormat="1" applyFont="1" applyAlignment="1">
      <alignment horizontal="center"/>
    </xf>
    <xf numFmtId="167" fontId="0" fillId="0" borderId="0" xfId="0" applyNumberFormat="1"/>
    <xf numFmtId="0" fontId="2" fillId="0" borderId="0" xfId="0" applyFont="1" applyAlignment="1">
      <alignment wrapText="1"/>
    </xf>
    <xf numFmtId="2" fontId="3" fillId="0" borderId="0" xfId="0" applyNumberFormat="1" applyFont="1" applyAlignment="1">
      <alignment horizontal="center"/>
    </xf>
    <xf numFmtId="2" fontId="1" fillId="0" borderId="0" xfId="0" applyNumberFormat="1" applyFont="1"/>
    <xf numFmtId="0" fontId="9" fillId="0" borderId="0" xfId="0" applyFont="1" applyAlignment="1">
      <alignment horizontal="center" wrapText="1"/>
    </xf>
    <xf numFmtId="167" fontId="4" fillId="0" borderId="0" xfId="0" applyNumberFormat="1" applyFont="1"/>
    <xf numFmtId="167" fontId="8" fillId="0" borderId="0" xfId="0" applyNumberFormat="1" applyFont="1"/>
    <xf numFmtId="167" fontId="0" fillId="0" borderId="0" xfId="0" applyNumberFormat="1" applyAlignment="1">
      <alignment horizontal="right"/>
    </xf>
    <xf numFmtId="167" fontId="4" fillId="0" borderId="0" xfId="1" applyNumberFormat="1" applyFont="1"/>
    <xf numFmtId="167" fontId="4" fillId="0" borderId="0" xfId="0" applyNumberFormat="1" applyFont="1" applyAlignment="1">
      <alignment horizontal="right"/>
    </xf>
    <xf numFmtId="167" fontId="2" fillId="0" borderId="0" xfId="0" applyNumberFormat="1" applyFont="1"/>
    <xf numFmtId="167" fontId="0" fillId="0" borderId="0" xfId="0" applyNumberFormat="1" applyFont="1"/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7" fontId="5" fillId="0" borderId="0" xfId="1" applyNumberFormat="1" applyFont="1"/>
    <xf numFmtId="167" fontId="10" fillId="0" borderId="0" xfId="0" applyNumberFormat="1" applyFont="1"/>
  </cellXfs>
  <cellStyles count="1124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Besuchter Link" xfId="193" builtinId="9" hidden="1"/>
    <cellStyle name="Besuchter Link" xfId="195" builtinId="9" hidden="1"/>
    <cellStyle name="Besuchter Link" xfId="197" builtinId="9" hidden="1"/>
    <cellStyle name="Besuchter Link" xfId="199" builtinId="9" hidden="1"/>
    <cellStyle name="Besuchter Link" xfId="201" builtinId="9" hidden="1"/>
    <cellStyle name="Besuchter Link" xfId="203" builtinId="9" hidden="1"/>
    <cellStyle name="Besuchter Link" xfId="205" builtinId="9" hidden="1"/>
    <cellStyle name="Besuchter Link" xfId="207" builtinId="9" hidden="1"/>
    <cellStyle name="Besuchter Link" xfId="209" builtinId="9" hidden="1"/>
    <cellStyle name="Besuchter Link" xfId="211" builtinId="9" hidden="1"/>
    <cellStyle name="Besuchter Link" xfId="213" builtinId="9" hidden="1"/>
    <cellStyle name="Besuchter Link" xfId="215" builtinId="9" hidden="1"/>
    <cellStyle name="Besuchter Link" xfId="217" builtinId="9" hidden="1"/>
    <cellStyle name="Besuchter Link" xfId="219" builtinId="9" hidden="1"/>
    <cellStyle name="Besuchter Link" xfId="221" builtinId="9" hidden="1"/>
    <cellStyle name="Besuchter Link" xfId="223" builtinId="9" hidden="1"/>
    <cellStyle name="Besuchter Link" xfId="225" builtinId="9" hidden="1"/>
    <cellStyle name="Besuchter Link" xfId="227" builtinId="9" hidden="1"/>
    <cellStyle name="Besuchter Link" xfId="229" builtinId="9" hidden="1"/>
    <cellStyle name="Besuchter Link" xfId="231" builtinId="9" hidden="1"/>
    <cellStyle name="Besuchter Link" xfId="233" builtinId="9" hidden="1"/>
    <cellStyle name="Besuchter Link" xfId="235" builtinId="9" hidden="1"/>
    <cellStyle name="Besuchter Link" xfId="237" builtinId="9" hidden="1"/>
    <cellStyle name="Besuchter Link" xfId="239" builtinId="9" hidden="1"/>
    <cellStyle name="Besuchter Link" xfId="241" builtinId="9" hidden="1"/>
    <cellStyle name="Besuchter Link" xfId="243" builtinId="9" hidden="1"/>
    <cellStyle name="Besuchter Link" xfId="245" builtinId="9" hidden="1"/>
    <cellStyle name="Besuchter Link" xfId="247" builtinId="9" hidden="1"/>
    <cellStyle name="Besuchter Link" xfId="249" builtinId="9" hidden="1"/>
    <cellStyle name="Besuchter Link" xfId="251" builtinId="9" hidden="1"/>
    <cellStyle name="Besuchter Link" xfId="253" builtinId="9" hidden="1"/>
    <cellStyle name="Besuchter Link" xfId="255" builtinId="9" hidden="1"/>
    <cellStyle name="Besuchter Link" xfId="257" builtinId="9" hidden="1"/>
    <cellStyle name="Besuchter Link" xfId="259" builtinId="9" hidden="1"/>
    <cellStyle name="Besuchter Link" xfId="261" builtinId="9" hidden="1"/>
    <cellStyle name="Besuchter Link" xfId="263" builtinId="9" hidden="1"/>
    <cellStyle name="Besuchter Link" xfId="265" builtinId="9" hidden="1"/>
    <cellStyle name="Besuchter Link" xfId="267" builtinId="9" hidden="1"/>
    <cellStyle name="Besuchter Link" xfId="269" builtinId="9" hidden="1"/>
    <cellStyle name="Besuchter Link" xfId="271" builtinId="9" hidden="1"/>
    <cellStyle name="Besuchter Link" xfId="273" builtinId="9" hidden="1"/>
    <cellStyle name="Besuchter Link" xfId="275" builtinId="9" hidden="1"/>
    <cellStyle name="Besuchter Link" xfId="277" builtinId="9" hidden="1"/>
    <cellStyle name="Besuchter Link" xfId="279" builtinId="9" hidden="1"/>
    <cellStyle name="Besuchter Link" xfId="281" builtinId="9" hidden="1"/>
    <cellStyle name="Besuchter Link" xfId="283" builtinId="9" hidden="1"/>
    <cellStyle name="Besuchter Link" xfId="285" builtinId="9" hidden="1"/>
    <cellStyle name="Besuchter Link" xfId="287" builtinId="9" hidden="1"/>
    <cellStyle name="Besuchter Link" xfId="289" builtinId="9" hidden="1"/>
    <cellStyle name="Besuchter Link" xfId="291" builtinId="9" hidden="1"/>
    <cellStyle name="Besuchter Link" xfId="293" builtinId="9" hidden="1"/>
    <cellStyle name="Besuchter Link" xfId="295" builtinId="9" hidden="1"/>
    <cellStyle name="Besuchter Link" xfId="297" builtinId="9" hidden="1"/>
    <cellStyle name="Besuchter Link" xfId="299" builtinId="9" hidden="1"/>
    <cellStyle name="Besuchter Link" xfId="301" builtinId="9" hidden="1"/>
    <cellStyle name="Besuchter Link" xfId="303" builtinId="9" hidden="1"/>
    <cellStyle name="Besuchter Link" xfId="305" builtinId="9" hidden="1"/>
    <cellStyle name="Besuchter Link" xfId="307" builtinId="9" hidden="1"/>
    <cellStyle name="Besuchter Link" xfId="309" builtinId="9" hidden="1"/>
    <cellStyle name="Besuchter Link" xfId="311" builtinId="9" hidden="1"/>
    <cellStyle name="Besuchter Link" xfId="313" builtinId="9" hidden="1"/>
    <cellStyle name="Besuchter Link" xfId="315" builtinId="9" hidden="1"/>
    <cellStyle name="Besuchter Link" xfId="317" builtinId="9" hidden="1"/>
    <cellStyle name="Besuchter Link" xfId="319" builtinId="9" hidden="1"/>
    <cellStyle name="Besuchter Link" xfId="321" builtinId="9" hidden="1"/>
    <cellStyle name="Besuchter Link" xfId="323" builtinId="9" hidden="1"/>
    <cellStyle name="Besuchter Link" xfId="325" builtinId="9" hidden="1"/>
    <cellStyle name="Besuchter Link" xfId="327" builtinId="9" hidden="1"/>
    <cellStyle name="Besuchter Link" xfId="329" builtinId="9" hidden="1"/>
    <cellStyle name="Besuchter Link" xfId="331" builtinId="9" hidden="1"/>
    <cellStyle name="Besuchter Link" xfId="333" builtinId="9" hidden="1"/>
    <cellStyle name="Besuchter Link" xfId="335" builtinId="9" hidden="1"/>
    <cellStyle name="Besuchter Link" xfId="337" builtinId="9" hidden="1"/>
    <cellStyle name="Besuchter Link" xfId="339" builtinId="9" hidden="1"/>
    <cellStyle name="Besuchter Link" xfId="341" builtinId="9" hidden="1"/>
    <cellStyle name="Besuchter Link" xfId="343" builtinId="9" hidden="1"/>
    <cellStyle name="Besuchter Link" xfId="345" builtinId="9" hidden="1"/>
    <cellStyle name="Besuchter Link" xfId="347" builtinId="9" hidden="1"/>
    <cellStyle name="Besuchter Link" xfId="349" builtinId="9" hidden="1"/>
    <cellStyle name="Besuchter Link" xfId="351" builtinId="9" hidden="1"/>
    <cellStyle name="Besuchter Link" xfId="353" builtinId="9" hidden="1"/>
    <cellStyle name="Besuchter Link" xfId="355" builtinId="9" hidden="1"/>
    <cellStyle name="Besuchter Link" xfId="357" builtinId="9" hidden="1"/>
    <cellStyle name="Besuchter Link" xfId="359" builtinId="9" hidden="1"/>
    <cellStyle name="Besuchter Link" xfId="361" builtinId="9" hidden="1"/>
    <cellStyle name="Besuchter Link" xfId="363" builtinId="9" hidden="1"/>
    <cellStyle name="Besuchter Link" xfId="365" builtinId="9" hidden="1"/>
    <cellStyle name="Besuchter Link" xfId="367" builtinId="9" hidden="1"/>
    <cellStyle name="Besuchter Link" xfId="369" builtinId="9" hidden="1"/>
    <cellStyle name="Besuchter Link" xfId="371" builtinId="9" hidden="1"/>
    <cellStyle name="Besuchter Link" xfId="373" builtinId="9" hidden="1"/>
    <cellStyle name="Besuchter Link" xfId="375" builtinId="9" hidden="1"/>
    <cellStyle name="Besuchter Link" xfId="377" builtinId="9" hidden="1"/>
    <cellStyle name="Besuchter Link" xfId="379" builtinId="9" hidden="1"/>
    <cellStyle name="Besuchter Link" xfId="381" builtinId="9" hidden="1"/>
    <cellStyle name="Besuchter Link" xfId="383" builtinId="9" hidden="1"/>
    <cellStyle name="Besuchter Link" xfId="385" builtinId="9" hidden="1"/>
    <cellStyle name="Besuchter Link" xfId="387" builtinId="9" hidden="1"/>
    <cellStyle name="Besuchter Link" xfId="389" builtinId="9" hidden="1"/>
    <cellStyle name="Besuchter Link" xfId="391" builtinId="9" hidden="1"/>
    <cellStyle name="Besuchter Link" xfId="393" builtinId="9" hidden="1"/>
    <cellStyle name="Besuchter Link" xfId="395" builtinId="9" hidden="1"/>
    <cellStyle name="Besuchter Link" xfId="397" builtinId="9" hidden="1"/>
    <cellStyle name="Besuchter Link" xfId="399" builtinId="9" hidden="1"/>
    <cellStyle name="Besuchter Link" xfId="401" builtinId="9" hidden="1"/>
    <cellStyle name="Besuchter Link" xfId="403" builtinId="9" hidden="1"/>
    <cellStyle name="Besuchter Link" xfId="405" builtinId="9" hidden="1"/>
    <cellStyle name="Besuchter Link" xfId="407" builtinId="9" hidden="1"/>
    <cellStyle name="Besuchter Link" xfId="409" builtinId="9" hidden="1"/>
    <cellStyle name="Besuchter Link" xfId="411" builtinId="9" hidden="1"/>
    <cellStyle name="Besuchter Link" xfId="413" builtinId="9" hidden="1"/>
    <cellStyle name="Besuchter Link" xfId="415" builtinId="9" hidden="1"/>
    <cellStyle name="Besuchter Link" xfId="417" builtinId="9" hidden="1"/>
    <cellStyle name="Besuchter Link" xfId="419" builtinId="9" hidden="1"/>
    <cellStyle name="Besuchter Link" xfId="421" builtinId="9" hidden="1"/>
    <cellStyle name="Besuchter Link" xfId="423" builtinId="9" hidden="1"/>
    <cellStyle name="Besuchter Link" xfId="425" builtinId="9" hidden="1"/>
    <cellStyle name="Besuchter Link" xfId="427" builtinId="9" hidden="1"/>
    <cellStyle name="Besuchter Link" xfId="429" builtinId="9" hidden="1"/>
    <cellStyle name="Besuchter Link" xfId="431" builtinId="9" hidden="1"/>
    <cellStyle name="Besuchter Link" xfId="433" builtinId="9" hidden="1"/>
    <cellStyle name="Besuchter Link" xfId="435" builtinId="9" hidden="1"/>
    <cellStyle name="Besuchter Link" xfId="437" builtinId="9" hidden="1"/>
    <cellStyle name="Besuchter Link" xfId="439" builtinId="9" hidden="1"/>
    <cellStyle name="Besuchter Link" xfId="441" builtinId="9" hidden="1"/>
    <cellStyle name="Besuchter Link" xfId="443" builtinId="9" hidden="1"/>
    <cellStyle name="Besuchter Link" xfId="445" builtinId="9" hidden="1"/>
    <cellStyle name="Besuchter Link" xfId="447" builtinId="9" hidden="1"/>
    <cellStyle name="Besuchter Link" xfId="449" builtinId="9" hidden="1"/>
    <cellStyle name="Besuchter Link" xfId="451" builtinId="9" hidden="1"/>
    <cellStyle name="Besuchter Link" xfId="453" builtinId="9" hidden="1"/>
    <cellStyle name="Besuchter Link" xfId="455" builtinId="9" hidden="1"/>
    <cellStyle name="Besuchter Link" xfId="457" builtinId="9" hidden="1"/>
    <cellStyle name="Besuchter Link" xfId="459" builtinId="9" hidden="1"/>
    <cellStyle name="Besuchter Link" xfId="461" builtinId="9" hidden="1"/>
    <cellStyle name="Besuchter Link" xfId="463" builtinId="9" hidden="1"/>
    <cellStyle name="Besuchter Link" xfId="465" builtinId="9" hidden="1"/>
    <cellStyle name="Besuchter Link" xfId="467" builtinId="9" hidden="1"/>
    <cellStyle name="Besuchter Link" xfId="469" builtinId="9" hidden="1"/>
    <cellStyle name="Besuchter Link" xfId="471" builtinId="9" hidden="1"/>
    <cellStyle name="Besuchter Link" xfId="473" builtinId="9" hidden="1"/>
    <cellStyle name="Besuchter Link" xfId="475" builtinId="9" hidden="1"/>
    <cellStyle name="Besuchter Link" xfId="477" builtinId="9" hidden="1"/>
    <cellStyle name="Besuchter Link" xfId="479" builtinId="9" hidden="1"/>
    <cellStyle name="Besuchter Link" xfId="481" builtinId="9" hidden="1"/>
    <cellStyle name="Besuchter Link" xfId="483" builtinId="9" hidden="1"/>
    <cellStyle name="Besuchter Link" xfId="485" builtinId="9" hidden="1"/>
    <cellStyle name="Besuchter Link" xfId="487" builtinId="9" hidden="1"/>
    <cellStyle name="Besuchter Link" xfId="489" builtinId="9" hidden="1"/>
    <cellStyle name="Besuchter Link" xfId="491" builtinId="9" hidden="1"/>
    <cellStyle name="Besuchter Link" xfId="493" builtinId="9" hidden="1"/>
    <cellStyle name="Besuchter Link" xfId="495" builtinId="9" hidden="1"/>
    <cellStyle name="Besuchter Link" xfId="497" builtinId="9" hidden="1"/>
    <cellStyle name="Besuchter Link" xfId="499" builtinId="9" hidden="1"/>
    <cellStyle name="Besuchter Link" xfId="501" builtinId="9" hidden="1"/>
    <cellStyle name="Besuchter Link" xfId="503" builtinId="9" hidden="1"/>
    <cellStyle name="Besuchter Link" xfId="505" builtinId="9" hidden="1"/>
    <cellStyle name="Besuchter Link" xfId="507" builtinId="9" hidden="1"/>
    <cellStyle name="Besuchter Link" xfId="509" builtinId="9" hidden="1"/>
    <cellStyle name="Besuchter Link" xfId="511" builtinId="9" hidden="1"/>
    <cellStyle name="Besuchter Link" xfId="513" builtinId="9" hidden="1"/>
    <cellStyle name="Besuchter Link" xfId="515" builtinId="9" hidden="1"/>
    <cellStyle name="Besuchter Link" xfId="517" builtinId="9" hidden="1"/>
    <cellStyle name="Besuchter Link" xfId="519" builtinId="9" hidden="1"/>
    <cellStyle name="Besuchter Link" xfId="521" builtinId="9" hidden="1"/>
    <cellStyle name="Besuchter Link" xfId="523" builtinId="9" hidden="1"/>
    <cellStyle name="Besuchter Link" xfId="525" builtinId="9" hidden="1"/>
    <cellStyle name="Besuchter Link" xfId="527" builtinId="9" hidden="1"/>
    <cellStyle name="Besuchter Link" xfId="529" builtinId="9" hidden="1"/>
    <cellStyle name="Besuchter Link" xfId="531" builtinId="9" hidden="1"/>
    <cellStyle name="Besuchter Link" xfId="533" builtinId="9" hidden="1"/>
    <cellStyle name="Besuchter Link" xfId="535" builtinId="9" hidden="1"/>
    <cellStyle name="Besuchter Link" xfId="537" builtinId="9" hidden="1"/>
    <cellStyle name="Besuchter Link" xfId="539" builtinId="9" hidden="1"/>
    <cellStyle name="Besuchter Link" xfId="541" builtinId="9" hidden="1"/>
    <cellStyle name="Besuchter Link" xfId="543" builtinId="9" hidden="1"/>
    <cellStyle name="Besuchter Link" xfId="545" builtinId="9" hidden="1"/>
    <cellStyle name="Besuchter Link" xfId="547" builtinId="9" hidden="1"/>
    <cellStyle name="Besuchter Link" xfId="549" builtinId="9" hidden="1"/>
    <cellStyle name="Besuchter Link" xfId="551" builtinId="9" hidden="1"/>
    <cellStyle name="Besuchter Link" xfId="553" builtinId="9" hidden="1"/>
    <cellStyle name="Besuchter Link" xfId="555" builtinId="9" hidden="1"/>
    <cellStyle name="Besuchter Link" xfId="557" builtinId="9" hidden="1"/>
    <cellStyle name="Besuchter Link" xfId="559" builtinId="9" hidden="1"/>
    <cellStyle name="Besuchter Link" xfId="561" builtinId="9" hidden="1"/>
    <cellStyle name="Besuchter Link" xfId="563" builtinId="9" hidden="1"/>
    <cellStyle name="Besuchter Link" xfId="565" builtinId="9" hidden="1"/>
    <cellStyle name="Besuchter Link" xfId="567" builtinId="9" hidden="1"/>
    <cellStyle name="Besuchter Link" xfId="569" builtinId="9" hidden="1"/>
    <cellStyle name="Besuchter Link" xfId="571" builtinId="9" hidden="1"/>
    <cellStyle name="Besuchter Link" xfId="573" builtinId="9" hidden="1"/>
    <cellStyle name="Besuchter Link" xfId="575" builtinId="9" hidden="1"/>
    <cellStyle name="Besuchter Link" xfId="577" builtinId="9" hidden="1"/>
    <cellStyle name="Besuchter Link" xfId="579" builtinId="9" hidden="1"/>
    <cellStyle name="Besuchter Link" xfId="581" builtinId="9" hidden="1"/>
    <cellStyle name="Besuchter Link" xfId="583" builtinId="9" hidden="1"/>
    <cellStyle name="Besuchter Link" xfId="585" builtinId="9" hidden="1"/>
    <cellStyle name="Besuchter Link" xfId="587" builtinId="9" hidden="1"/>
    <cellStyle name="Besuchter Link" xfId="589" builtinId="9" hidden="1"/>
    <cellStyle name="Besuchter Link" xfId="591" builtinId="9" hidden="1"/>
    <cellStyle name="Besuchter Link" xfId="593" builtinId="9" hidden="1"/>
    <cellStyle name="Besuchter Link" xfId="595" builtinId="9" hidden="1"/>
    <cellStyle name="Besuchter Link" xfId="597" builtinId="9" hidden="1"/>
    <cellStyle name="Besuchter Link" xfId="599" builtinId="9" hidden="1"/>
    <cellStyle name="Besuchter Link" xfId="601" builtinId="9" hidden="1"/>
    <cellStyle name="Besuchter Link" xfId="603" builtinId="9" hidden="1"/>
    <cellStyle name="Besuchter Link" xfId="605" builtinId="9" hidden="1"/>
    <cellStyle name="Besuchter Link" xfId="607" builtinId="9" hidden="1"/>
    <cellStyle name="Besuchter Link" xfId="609" builtinId="9" hidden="1"/>
    <cellStyle name="Besuchter Link" xfId="611" builtinId="9" hidden="1"/>
    <cellStyle name="Besuchter Link" xfId="613" builtinId="9" hidden="1"/>
    <cellStyle name="Besuchter Link" xfId="615" builtinId="9" hidden="1"/>
    <cellStyle name="Besuchter Link" xfId="617" builtinId="9" hidden="1"/>
    <cellStyle name="Besuchter Link" xfId="619" builtinId="9" hidden="1"/>
    <cellStyle name="Besuchter Link" xfId="621" builtinId="9" hidden="1"/>
    <cellStyle name="Besuchter Link" xfId="623" builtinId="9" hidden="1"/>
    <cellStyle name="Besuchter Link" xfId="625" builtinId="9" hidden="1"/>
    <cellStyle name="Besuchter Link" xfId="627" builtinId="9" hidden="1"/>
    <cellStyle name="Besuchter Link" xfId="629" builtinId="9" hidden="1"/>
    <cellStyle name="Besuchter Link" xfId="631" builtinId="9" hidden="1"/>
    <cellStyle name="Besuchter Link" xfId="633" builtinId="9" hidden="1"/>
    <cellStyle name="Besuchter Link" xfId="635" builtinId="9" hidden="1"/>
    <cellStyle name="Besuchter Link" xfId="637" builtinId="9" hidden="1"/>
    <cellStyle name="Besuchter Link" xfId="639" builtinId="9" hidden="1"/>
    <cellStyle name="Besuchter Link" xfId="641" builtinId="9" hidden="1"/>
    <cellStyle name="Besuchter Link" xfId="643" builtinId="9" hidden="1"/>
    <cellStyle name="Besuchter Link" xfId="645" builtinId="9" hidden="1"/>
    <cellStyle name="Besuchter Link" xfId="647" builtinId="9" hidden="1"/>
    <cellStyle name="Besuchter Link" xfId="649" builtinId="9" hidden="1"/>
    <cellStyle name="Besuchter Link" xfId="651" builtinId="9" hidden="1"/>
    <cellStyle name="Besuchter Link" xfId="653" builtinId="9" hidden="1"/>
    <cellStyle name="Besuchter Link" xfId="655" builtinId="9" hidden="1"/>
    <cellStyle name="Besuchter Link" xfId="657" builtinId="9" hidden="1"/>
    <cellStyle name="Besuchter Link" xfId="659" builtinId="9" hidden="1"/>
    <cellStyle name="Besuchter Link" xfId="661" builtinId="9" hidden="1"/>
    <cellStyle name="Besuchter Link" xfId="663" builtinId="9" hidden="1"/>
    <cellStyle name="Besuchter Link" xfId="665" builtinId="9" hidden="1"/>
    <cellStyle name="Besuchter Link" xfId="667" builtinId="9" hidden="1"/>
    <cellStyle name="Besuchter Link" xfId="669" builtinId="9" hidden="1"/>
    <cellStyle name="Besuchter Link" xfId="671" builtinId="9" hidden="1"/>
    <cellStyle name="Besuchter Link" xfId="673" builtinId="9" hidden="1"/>
    <cellStyle name="Besuchter Link" xfId="675" builtinId="9" hidden="1"/>
    <cellStyle name="Besuchter Link" xfId="677" builtinId="9" hidden="1"/>
    <cellStyle name="Besuchter Link" xfId="679" builtinId="9" hidden="1"/>
    <cellStyle name="Besuchter Link" xfId="681" builtinId="9" hidden="1"/>
    <cellStyle name="Besuchter Link" xfId="683" builtinId="9" hidden="1"/>
    <cellStyle name="Besuchter Link" xfId="685" builtinId="9" hidden="1"/>
    <cellStyle name="Besuchter Link" xfId="687" builtinId="9" hidden="1"/>
    <cellStyle name="Besuchter Link" xfId="689" builtinId="9" hidden="1"/>
    <cellStyle name="Besuchter Link" xfId="691" builtinId="9" hidden="1"/>
    <cellStyle name="Besuchter Link" xfId="693" builtinId="9" hidden="1"/>
    <cellStyle name="Besuchter Link" xfId="695" builtinId="9" hidden="1"/>
    <cellStyle name="Besuchter Link" xfId="697" builtinId="9" hidden="1"/>
    <cellStyle name="Besuchter Link" xfId="699" builtinId="9" hidden="1"/>
    <cellStyle name="Besuchter Link" xfId="701" builtinId="9" hidden="1"/>
    <cellStyle name="Besuchter Link" xfId="703" builtinId="9" hidden="1"/>
    <cellStyle name="Besuchter Link" xfId="705" builtinId="9" hidden="1"/>
    <cellStyle name="Besuchter Link" xfId="707" builtinId="9" hidden="1"/>
    <cellStyle name="Besuchter Link" xfId="709" builtinId="9" hidden="1"/>
    <cellStyle name="Besuchter Link" xfId="711" builtinId="9" hidden="1"/>
    <cellStyle name="Besuchter Link" xfId="713" builtinId="9" hidden="1"/>
    <cellStyle name="Besuchter Link" xfId="715" builtinId="9" hidden="1"/>
    <cellStyle name="Besuchter Link" xfId="717" builtinId="9" hidden="1"/>
    <cellStyle name="Besuchter Link" xfId="719" builtinId="9" hidden="1"/>
    <cellStyle name="Besuchter Link" xfId="721" builtinId="9" hidden="1"/>
    <cellStyle name="Besuchter Link" xfId="723" builtinId="9" hidden="1"/>
    <cellStyle name="Besuchter Link" xfId="725" builtinId="9" hidden="1"/>
    <cellStyle name="Besuchter Link" xfId="727" builtinId="9" hidden="1"/>
    <cellStyle name="Besuchter Link" xfId="729" builtinId="9" hidden="1"/>
    <cellStyle name="Besuchter Link" xfId="731" builtinId="9" hidden="1"/>
    <cellStyle name="Besuchter Link" xfId="733" builtinId="9" hidden="1"/>
    <cellStyle name="Besuchter Link" xfId="735" builtinId="9" hidden="1"/>
    <cellStyle name="Besuchter Link" xfId="737" builtinId="9" hidden="1"/>
    <cellStyle name="Besuchter Link" xfId="739" builtinId="9" hidden="1"/>
    <cellStyle name="Besuchter Link" xfId="741" builtinId="9" hidden="1"/>
    <cellStyle name="Besuchter Link" xfId="743" builtinId="9" hidden="1"/>
    <cellStyle name="Besuchter Link" xfId="745" builtinId="9" hidden="1"/>
    <cellStyle name="Besuchter Link" xfId="747" builtinId="9" hidden="1"/>
    <cellStyle name="Besuchter Link" xfId="749" builtinId="9" hidden="1"/>
    <cellStyle name="Besuchter Link" xfId="751" builtinId="9" hidden="1"/>
    <cellStyle name="Besuchter Link" xfId="753" builtinId="9" hidden="1"/>
    <cellStyle name="Besuchter Link" xfId="755" builtinId="9" hidden="1"/>
    <cellStyle name="Besuchter Link" xfId="757" builtinId="9" hidden="1"/>
    <cellStyle name="Besuchter Link" xfId="759" builtinId="9" hidden="1"/>
    <cellStyle name="Besuchter Link" xfId="761" builtinId="9" hidden="1"/>
    <cellStyle name="Besuchter Link" xfId="763" builtinId="9" hidden="1"/>
    <cellStyle name="Besuchter Link" xfId="765" builtinId="9" hidden="1"/>
    <cellStyle name="Besuchter Link" xfId="767" builtinId="9" hidden="1"/>
    <cellStyle name="Besuchter Link" xfId="769" builtinId="9" hidden="1"/>
    <cellStyle name="Besuchter Link" xfId="771" builtinId="9" hidden="1"/>
    <cellStyle name="Besuchter Link" xfId="773" builtinId="9" hidden="1"/>
    <cellStyle name="Besuchter Link" xfId="775" builtinId="9" hidden="1"/>
    <cellStyle name="Besuchter Link" xfId="777" builtinId="9" hidden="1"/>
    <cellStyle name="Besuchter Link" xfId="779" builtinId="9" hidden="1"/>
    <cellStyle name="Besuchter Link" xfId="781" builtinId="9" hidden="1"/>
    <cellStyle name="Besuchter Link" xfId="783" builtinId="9" hidden="1"/>
    <cellStyle name="Besuchter Link" xfId="785" builtinId="9" hidden="1"/>
    <cellStyle name="Besuchter Link" xfId="787" builtinId="9" hidden="1"/>
    <cellStyle name="Besuchter Link" xfId="789" builtinId="9" hidden="1"/>
    <cellStyle name="Besuchter Link" xfId="791" builtinId="9" hidden="1"/>
    <cellStyle name="Besuchter Link" xfId="793" builtinId="9" hidden="1"/>
    <cellStyle name="Besuchter Link" xfId="795" builtinId="9" hidden="1"/>
    <cellStyle name="Besuchter Link" xfId="797" builtinId="9" hidden="1"/>
    <cellStyle name="Besuchter Link" xfId="799" builtinId="9" hidden="1"/>
    <cellStyle name="Besuchter Link" xfId="801" builtinId="9" hidden="1"/>
    <cellStyle name="Besuchter Link" xfId="803" builtinId="9" hidden="1"/>
    <cellStyle name="Besuchter Link" xfId="805" builtinId="9" hidden="1"/>
    <cellStyle name="Besuchter Link" xfId="807" builtinId="9" hidden="1"/>
    <cellStyle name="Besuchter Link" xfId="809" builtinId="9" hidden="1"/>
    <cellStyle name="Besuchter Link" xfId="811" builtinId="9" hidden="1"/>
    <cellStyle name="Besuchter Link" xfId="813" builtinId="9" hidden="1"/>
    <cellStyle name="Besuchter Link" xfId="815" builtinId="9" hidden="1"/>
    <cellStyle name="Besuchter Link" xfId="817" builtinId="9" hidden="1"/>
    <cellStyle name="Besuchter Link" xfId="819" builtinId="9" hidden="1"/>
    <cellStyle name="Besuchter Link" xfId="821" builtinId="9" hidden="1"/>
    <cellStyle name="Besuchter Link" xfId="823" builtinId="9" hidden="1"/>
    <cellStyle name="Besuchter Link" xfId="825" builtinId="9" hidden="1"/>
    <cellStyle name="Besuchter Link" xfId="827" builtinId="9" hidden="1"/>
    <cellStyle name="Besuchter Link" xfId="829" builtinId="9" hidden="1"/>
    <cellStyle name="Besuchter Link" xfId="831" builtinId="9" hidden="1"/>
    <cellStyle name="Besuchter Link" xfId="833" builtinId="9" hidden="1"/>
    <cellStyle name="Besuchter Link" xfId="835" builtinId="9" hidden="1"/>
    <cellStyle name="Besuchter Link" xfId="837" builtinId="9" hidden="1"/>
    <cellStyle name="Besuchter Link" xfId="839" builtinId="9" hidden="1"/>
    <cellStyle name="Besuchter Link" xfId="841" builtinId="9" hidden="1"/>
    <cellStyle name="Besuchter Link" xfId="843" builtinId="9" hidden="1"/>
    <cellStyle name="Besuchter Link" xfId="845" builtinId="9" hidden="1"/>
    <cellStyle name="Besuchter Link" xfId="847" builtinId="9" hidden="1"/>
    <cellStyle name="Besuchter Link" xfId="849" builtinId="9" hidden="1"/>
    <cellStyle name="Besuchter Link" xfId="851" builtinId="9" hidden="1"/>
    <cellStyle name="Besuchter Link" xfId="853" builtinId="9" hidden="1"/>
    <cellStyle name="Besuchter Link" xfId="855" builtinId="9" hidden="1"/>
    <cellStyle name="Besuchter Link" xfId="857" builtinId="9" hidden="1"/>
    <cellStyle name="Besuchter Link" xfId="859" builtinId="9" hidden="1"/>
    <cellStyle name="Besuchter Link" xfId="861" builtinId="9" hidden="1"/>
    <cellStyle name="Besuchter Link" xfId="863" builtinId="9" hidden="1"/>
    <cellStyle name="Besuchter Link" xfId="865" builtinId="9" hidden="1"/>
    <cellStyle name="Besuchter Link" xfId="867" builtinId="9" hidden="1"/>
    <cellStyle name="Besuchter Link" xfId="869" builtinId="9" hidden="1"/>
    <cellStyle name="Besuchter Link" xfId="871" builtinId="9" hidden="1"/>
    <cellStyle name="Besuchter Link" xfId="873" builtinId="9" hidden="1"/>
    <cellStyle name="Besuchter Link" xfId="875" builtinId="9" hidden="1"/>
    <cellStyle name="Besuchter Link" xfId="877" builtinId="9" hidden="1"/>
    <cellStyle name="Besuchter Link" xfId="879" builtinId="9" hidden="1"/>
    <cellStyle name="Besuchter Link" xfId="881" builtinId="9" hidden="1"/>
    <cellStyle name="Besuchter Link" xfId="883" builtinId="9" hidden="1"/>
    <cellStyle name="Besuchter Link" xfId="885" builtinId="9" hidden="1"/>
    <cellStyle name="Besuchter Link" xfId="887" builtinId="9" hidden="1"/>
    <cellStyle name="Besuchter Link" xfId="889" builtinId="9" hidden="1"/>
    <cellStyle name="Besuchter Link" xfId="891" builtinId="9" hidden="1"/>
    <cellStyle name="Besuchter Link" xfId="893" builtinId="9" hidden="1"/>
    <cellStyle name="Besuchter Link" xfId="895" builtinId="9" hidden="1"/>
    <cellStyle name="Besuchter Link" xfId="897" builtinId="9" hidden="1"/>
    <cellStyle name="Besuchter Link" xfId="899" builtinId="9" hidden="1"/>
    <cellStyle name="Besuchter Link" xfId="901" builtinId="9" hidden="1"/>
    <cellStyle name="Besuchter Link" xfId="903" builtinId="9" hidden="1"/>
    <cellStyle name="Besuchter Link" xfId="905" builtinId="9" hidden="1"/>
    <cellStyle name="Besuchter Link" xfId="907" builtinId="9" hidden="1"/>
    <cellStyle name="Besuchter Link" xfId="909" builtinId="9" hidden="1"/>
    <cellStyle name="Besuchter Link" xfId="911" builtinId="9" hidden="1"/>
    <cellStyle name="Besuchter Link" xfId="913" builtinId="9" hidden="1"/>
    <cellStyle name="Besuchter Link" xfId="915" builtinId="9" hidden="1"/>
    <cellStyle name="Besuchter Link" xfId="917" builtinId="9" hidden="1"/>
    <cellStyle name="Besuchter Link" xfId="919" builtinId="9" hidden="1"/>
    <cellStyle name="Besuchter Link" xfId="921" builtinId="9" hidden="1"/>
    <cellStyle name="Besuchter Link" xfId="923" builtinId="9" hidden="1"/>
    <cellStyle name="Besuchter Link" xfId="925" builtinId="9" hidden="1"/>
    <cellStyle name="Besuchter Link" xfId="927" builtinId="9" hidden="1"/>
    <cellStyle name="Besuchter Link" xfId="929" builtinId="9" hidden="1"/>
    <cellStyle name="Besuchter Link" xfId="931" builtinId="9" hidden="1"/>
    <cellStyle name="Besuchter Link" xfId="933" builtinId="9" hidden="1"/>
    <cellStyle name="Besuchter Link" xfId="935" builtinId="9" hidden="1"/>
    <cellStyle name="Besuchter Link" xfId="937" builtinId="9" hidden="1"/>
    <cellStyle name="Besuchter Link" xfId="939" builtinId="9" hidden="1"/>
    <cellStyle name="Besuchter Link" xfId="941" builtinId="9" hidden="1"/>
    <cellStyle name="Besuchter Link" xfId="943" builtinId="9" hidden="1"/>
    <cellStyle name="Besuchter Link" xfId="945" builtinId="9" hidden="1"/>
    <cellStyle name="Besuchter Link" xfId="947" builtinId="9" hidden="1"/>
    <cellStyle name="Besuchter Link" xfId="949" builtinId="9" hidden="1"/>
    <cellStyle name="Besuchter Link" xfId="951" builtinId="9" hidden="1"/>
    <cellStyle name="Besuchter Link" xfId="953" builtinId="9" hidden="1"/>
    <cellStyle name="Besuchter Link" xfId="955" builtinId="9" hidden="1"/>
    <cellStyle name="Besuchter Link" xfId="957" builtinId="9" hidden="1"/>
    <cellStyle name="Besuchter Link" xfId="959" builtinId="9" hidden="1"/>
    <cellStyle name="Besuchter Link" xfId="961" builtinId="9" hidden="1"/>
    <cellStyle name="Besuchter Link" xfId="963" builtinId="9" hidden="1"/>
    <cellStyle name="Besuchter Link" xfId="965" builtinId="9" hidden="1"/>
    <cellStyle name="Besuchter Link" xfId="967" builtinId="9" hidden="1"/>
    <cellStyle name="Besuchter Link" xfId="969" builtinId="9" hidden="1"/>
    <cellStyle name="Besuchter Link" xfId="971" builtinId="9" hidden="1"/>
    <cellStyle name="Besuchter Link" xfId="973" builtinId="9" hidden="1"/>
    <cellStyle name="Besuchter Link" xfId="975" builtinId="9" hidden="1"/>
    <cellStyle name="Besuchter Link" xfId="977" builtinId="9" hidden="1"/>
    <cellStyle name="Besuchter Link" xfId="979" builtinId="9" hidden="1"/>
    <cellStyle name="Besuchter Link" xfId="981" builtinId="9" hidden="1"/>
    <cellStyle name="Besuchter Link" xfId="983" builtinId="9" hidden="1"/>
    <cellStyle name="Besuchter Link" xfId="985" builtinId="9" hidden="1"/>
    <cellStyle name="Besuchter Link" xfId="987" builtinId="9" hidden="1"/>
    <cellStyle name="Besuchter Link" xfId="989" builtinId="9" hidden="1"/>
    <cellStyle name="Besuchter Link" xfId="991" builtinId="9" hidden="1"/>
    <cellStyle name="Besuchter Link" xfId="993" builtinId="9" hidden="1"/>
    <cellStyle name="Besuchter Link" xfId="995" builtinId="9" hidden="1"/>
    <cellStyle name="Besuchter Link" xfId="997" builtinId="9" hidden="1"/>
    <cellStyle name="Besuchter Link" xfId="999" builtinId="9" hidden="1"/>
    <cellStyle name="Besuchter Link" xfId="1001" builtinId="9" hidden="1"/>
    <cellStyle name="Besuchter Link" xfId="1003" builtinId="9" hidden="1"/>
    <cellStyle name="Besuchter Link" xfId="1005" builtinId="9" hidden="1"/>
    <cellStyle name="Besuchter Link" xfId="1007" builtinId="9" hidden="1"/>
    <cellStyle name="Besuchter Link" xfId="1009" builtinId="9" hidden="1"/>
    <cellStyle name="Besuchter Link" xfId="1011" builtinId="9" hidden="1"/>
    <cellStyle name="Besuchter Link" xfId="1013" builtinId="9" hidden="1"/>
    <cellStyle name="Besuchter Link" xfId="1015" builtinId="9" hidden="1"/>
    <cellStyle name="Besuchter Link" xfId="1017" builtinId="9" hidden="1"/>
    <cellStyle name="Besuchter Link" xfId="1019" builtinId="9" hidden="1"/>
    <cellStyle name="Besuchter Link" xfId="1021" builtinId="9" hidden="1"/>
    <cellStyle name="Besuchter Link" xfId="1023" builtinId="9" hidden="1"/>
    <cellStyle name="Besuchter Link" xfId="1025" builtinId="9" hidden="1"/>
    <cellStyle name="Besuchter Link" xfId="1027" builtinId="9" hidden="1"/>
    <cellStyle name="Besuchter Link" xfId="1029" builtinId="9" hidden="1"/>
    <cellStyle name="Besuchter Link" xfId="1031" builtinId="9" hidden="1"/>
    <cellStyle name="Besuchter Link" xfId="1033" builtinId="9" hidden="1"/>
    <cellStyle name="Besuchter Link" xfId="1035" builtinId="9" hidden="1"/>
    <cellStyle name="Besuchter Link" xfId="1037" builtinId="9" hidden="1"/>
    <cellStyle name="Besuchter Link" xfId="1039" builtinId="9" hidden="1"/>
    <cellStyle name="Besuchter Link" xfId="1041" builtinId="9" hidden="1"/>
    <cellStyle name="Besuchter Link" xfId="1043" builtinId="9" hidden="1"/>
    <cellStyle name="Besuchter Link" xfId="1045" builtinId="9" hidden="1"/>
    <cellStyle name="Besuchter Link" xfId="1047" builtinId="9" hidden="1"/>
    <cellStyle name="Besuchter Link" xfId="1049" builtinId="9" hidden="1"/>
    <cellStyle name="Besuchter Link" xfId="1051" builtinId="9" hidden="1"/>
    <cellStyle name="Besuchter Link" xfId="1053" builtinId="9" hidden="1"/>
    <cellStyle name="Besuchter Link" xfId="1055" builtinId="9" hidden="1"/>
    <cellStyle name="Besuchter Link" xfId="1057" builtinId="9" hidden="1"/>
    <cellStyle name="Besuchter Link" xfId="1059" builtinId="9" hidden="1"/>
    <cellStyle name="Besuchter Link" xfId="1061" builtinId="9" hidden="1"/>
    <cellStyle name="Besuchter Link" xfId="1063" builtinId="9" hidden="1"/>
    <cellStyle name="Besuchter Link" xfId="1065" builtinId="9" hidden="1"/>
    <cellStyle name="Besuchter Link" xfId="1067" builtinId="9" hidden="1"/>
    <cellStyle name="Besuchter Link" xfId="1069" builtinId="9" hidden="1"/>
    <cellStyle name="Besuchter Link" xfId="1071" builtinId="9" hidden="1"/>
    <cellStyle name="Besuchter Link" xfId="1073" builtinId="9" hidden="1"/>
    <cellStyle name="Besuchter Link" xfId="1075" builtinId="9" hidden="1"/>
    <cellStyle name="Besuchter Link" xfId="1077" builtinId="9" hidden="1"/>
    <cellStyle name="Besuchter Link" xfId="1079" builtinId="9" hidden="1"/>
    <cellStyle name="Besuchter Link" xfId="1081" builtinId="9" hidden="1"/>
    <cellStyle name="Besuchter Link" xfId="1083" builtinId="9" hidden="1"/>
    <cellStyle name="Besuchter Link" xfId="1085" builtinId="9" hidden="1"/>
    <cellStyle name="Besuchter Link" xfId="1087" builtinId="9" hidden="1"/>
    <cellStyle name="Besuchter Link" xfId="1089" builtinId="9" hidden="1"/>
    <cellStyle name="Besuchter Link" xfId="1091" builtinId="9" hidden="1"/>
    <cellStyle name="Besuchter Link" xfId="1093" builtinId="9" hidden="1"/>
    <cellStyle name="Besuchter Link" xfId="1095" builtinId="9" hidden="1"/>
    <cellStyle name="Besuchter Link" xfId="1097" builtinId="9" hidden="1"/>
    <cellStyle name="Besuchter Link" xfId="1099" builtinId="9" hidden="1"/>
    <cellStyle name="Besuchter Link" xfId="1101" builtinId="9" hidden="1"/>
    <cellStyle name="Besuchter Link" xfId="1103" builtinId="9" hidden="1"/>
    <cellStyle name="Besuchter Link" xfId="1105" builtinId="9" hidden="1"/>
    <cellStyle name="Besuchter Link" xfId="1107" builtinId="9" hidden="1"/>
    <cellStyle name="Besuchter Link" xfId="1109" builtinId="9" hidden="1"/>
    <cellStyle name="Besuchter Link" xfId="1111" builtinId="9" hidden="1"/>
    <cellStyle name="Besuchter Link" xfId="1113" builtinId="9" hidden="1"/>
    <cellStyle name="Besuchter Link" xfId="1115" builtinId="9" hidden="1"/>
    <cellStyle name="Besuchter Link" xfId="1117" builtinId="9" hidden="1"/>
    <cellStyle name="Besuchter Link" xfId="1119" builtinId="9" hidden="1"/>
    <cellStyle name="Besuchter Link" xfId="1121" builtinId="9" hidden="1"/>
    <cellStyle name="Besuchter Link" xfId="1123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Link" xfId="388" builtinId="8" hidden="1"/>
    <cellStyle name="Link" xfId="390" builtinId="8" hidden="1"/>
    <cellStyle name="Link" xfId="392" builtinId="8" hidden="1"/>
    <cellStyle name="Link" xfId="394" builtinId="8" hidden="1"/>
    <cellStyle name="Link" xfId="396" builtinId="8" hidden="1"/>
    <cellStyle name="Link" xfId="398" builtinId="8" hidden="1"/>
    <cellStyle name="Link" xfId="400" builtinId="8" hidden="1"/>
    <cellStyle name="Link" xfId="402" builtinId="8" hidden="1"/>
    <cellStyle name="Link" xfId="404" builtinId="8" hidden="1"/>
    <cellStyle name="Link" xfId="406" builtinId="8" hidden="1"/>
    <cellStyle name="Link" xfId="408" builtinId="8" hidden="1"/>
    <cellStyle name="Link" xfId="410" builtinId="8" hidden="1"/>
    <cellStyle name="Link" xfId="412" builtinId="8" hidden="1"/>
    <cellStyle name="Link" xfId="414" builtinId="8" hidden="1"/>
    <cellStyle name="Link" xfId="416" builtinId="8" hidden="1"/>
    <cellStyle name="Link" xfId="418" builtinId="8" hidden="1"/>
    <cellStyle name="Link" xfId="420" builtinId="8" hidden="1"/>
    <cellStyle name="Link" xfId="422" builtinId="8" hidden="1"/>
    <cellStyle name="Link" xfId="424" builtinId="8" hidden="1"/>
    <cellStyle name="Link" xfId="426" builtinId="8" hidden="1"/>
    <cellStyle name="Link" xfId="428" builtinId="8" hidden="1"/>
    <cellStyle name="Link" xfId="430" builtinId="8" hidden="1"/>
    <cellStyle name="Link" xfId="432" builtinId="8" hidden="1"/>
    <cellStyle name="Link" xfId="434" builtinId="8" hidden="1"/>
    <cellStyle name="Link" xfId="436" builtinId="8" hidden="1"/>
    <cellStyle name="Link" xfId="438" builtinId="8" hidden="1"/>
    <cellStyle name="Link" xfId="440" builtinId="8" hidden="1"/>
    <cellStyle name="Link" xfId="442" builtinId="8" hidden="1"/>
    <cellStyle name="Link" xfId="444" builtinId="8" hidden="1"/>
    <cellStyle name="Link" xfId="446" builtinId="8" hidden="1"/>
    <cellStyle name="Link" xfId="448" builtinId="8" hidden="1"/>
    <cellStyle name="Link" xfId="450" builtinId="8" hidden="1"/>
    <cellStyle name="Link" xfId="452" builtinId="8" hidden="1"/>
    <cellStyle name="Link" xfId="454" builtinId="8" hidden="1"/>
    <cellStyle name="Link" xfId="456" builtinId="8" hidden="1"/>
    <cellStyle name="Link" xfId="458" builtinId="8" hidden="1"/>
    <cellStyle name="Link" xfId="460" builtinId="8" hidden="1"/>
    <cellStyle name="Link" xfId="462" builtinId="8" hidden="1"/>
    <cellStyle name="Link" xfId="464" builtinId="8" hidden="1"/>
    <cellStyle name="Link" xfId="466" builtinId="8" hidden="1"/>
    <cellStyle name="Link" xfId="468" builtinId="8" hidden="1"/>
    <cellStyle name="Link" xfId="470" builtinId="8" hidden="1"/>
    <cellStyle name="Link" xfId="472" builtinId="8" hidden="1"/>
    <cellStyle name="Link" xfId="474" builtinId="8" hidden="1"/>
    <cellStyle name="Link" xfId="476" builtinId="8" hidden="1"/>
    <cellStyle name="Link" xfId="478" builtinId="8" hidden="1"/>
    <cellStyle name="Link" xfId="480" builtinId="8" hidden="1"/>
    <cellStyle name="Link" xfId="482" builtinId="8" hidden="1"/>
    <cellStyle name="Link" xfId="484" builtinId="8" hidden="1"/>
    <cellStyle name="Link" xfId="486" builtinId="8" hidden="1"/>
    <cellStyle name="Link" xfId="488" builtinId="8" hidden="1"/>
    <cellStyle name="Link" xfId="490" builtinId="8" hidden="1"/>
    <cellStyle name="Link" xfId="492" builtinId="8" hidden="1"/>
    <cellStyle name="Link" xfId="494" builtinId="8" hidden="1"/>
    <cellStyle name="Link" xfId="496" builtinId="8" hidden="1"/>
    <cellStyle name="Link" xfId="498" builtinId="8" hidden="1"/>
    <cellStyle name="Link" xfId="500" builtinId="8" hidden="1"/>
    <cellStyle name="Link" xfId="502" builtinId="8" hidden="1"/>
    <cellStyle name="Link" xfId="504" builtinId="8" hidden="1"/>
    <cellStyle name="Link" xfId="506" builtinId="8" hidden="1"/>
    <cellStyle name="Link" xfId="508" builtinId="8" hidden="1"/>
    <cellStyle name="Link" xfId="510" builtinId="8" hidden="1"/>
    <cellStyle name="Link" xfId="512" builtinId="8" hidden="1"/>
    <cellStyle name="Link" xfId="514" builtinId="8" hidden="1"/>
    <cellStyle name="Link" xfId="516" builtinId="8" hidden="1"/>
    <cellStyle name="Link" xfId="518" builtinId="8" hidden="1"/>
    <cellStyle name="Link" xfId="520" builtinId="8" hidden="1"/>
    <cellStyle name="Link" xfId="522" builtinId="8" hidden="1"/>
    <cellStyle name="Link" xfId="524" builtinId="8" hidden="1"/>
    <cellStyle name="Link" xfId="526" builtinId="8" hidden="1"/>
    <cellStyle name="Link" xfId="528" builtinId="8" hidden="1"/>
    <cellStyle name="Link" xfId="530" builtinId="8" hidden="1"/>
    <cellStyle name="Link" xfId="532" builtinId="8" hidden="1"/>
    <cellStyle name="Link" xfId="534" builtinId="8" hidden="1"/>
    <cellStyle name="Link" xfId="536" builtinId="8" hidden="1"/>
    <cellStyle name="Link" xfId="538" builtinId="8" hidden="1"/>
    <cellStyle name="Link" xfId="540" builtinId="8" hidden="1"/>
    <cellStyle name="Link" xfId="542" builtinId="8" hidden="1"/>
    <cellStyle name="Link" xfId="544" builtinId="8" hidden="1"/>
    <cellStyle name="Link" xfId="546" builtinId="8" hidden="1"/>
    <cellStyle name="Link" xfId="548" builtinId="8" hidden="1"/>
    <cellStyle name="Link" xfId="550" builtinId="8" hidden="1"/>
    <cellStyle name="Link" xfId="552" builtinId="8" hidden="1"/>
    <cellStyle name="Link" xfId="554" builtinId="8" hidden="1"/>
    <cellStyle name="Link" xfId="556" builtinId="8" hidden="1"/>
    <cellStyle name="Link" xfId="558" builtinId="8" hidden="1"/>
    <cellStyle name="Link" xfId="560" builtinId="8" hidden="1"/>
    <cellStyle name="Link" xfId="562" builtinId="8" hidden="1"/>
    <cellStyle name="Link" xfId="564" builtinId="8" hidden="1"/>
    <cellStyle name="Link" xfId="566" builtinId="8" hidden="1"/>
    <cellStyle name="Link" xfId="568" builtinId="8" hidden="1"/>
    <cellStyle name="Link" xfId="570" builtinId="8" hidden="1"/>
    <cellStyle name="Link" xfId="572" builtinId="8" hidden="1"/>
    <cellStyle name="Link" xfId="574" builtinId="8" hidden="1"/>
    <cellStyle name="Link" xfId="576" builtinId="8" hidden="1"/>
    <cellStyle name="Link" xfId="578" builtinId="8" hidden="1"/>
    <cellStyle name="Link" xfId="580" builtinId="8" hidden="1"/>
    <cellStyle name="Link" xfId="582" builtinId="8" hidden="1"/>
    <cellStyle name="Link" xfId="584" builtinId="8" hidden="1"/>
    <cellStyle name="Link" xfId="586" builtinId="8" hidden="1"/>
    <cellStyle name="Link" xfId="588" builtinId="8" hidden="1"/>
    <cellStyle name="Link" xfId="590" builtinId="8" hidden="1"/>
    <cellStyle name="Link" xfId="592" builtinId="8" hidden="1"/>
    <cellStyle name="Link" xfId="594" builtinId="8" hidden="1"/>
    <cellStyle name="Link" xfId="596" builtinId="8" hidden="1"/>
    <cellStyle name="Link" xfId="598" builtinId="8" hidden="1"/>
    <cellStyle name="Link" xfId="600" builtinId="8" hidden="1"/>
    <cellStyle name="Link" xfId="602" builtinId="8" hidden="1"/>
    <cellStyle name="Link" xfId="604" builtinId="8" hidden="1"/>
    <cellStyle name="Link" xfId="606" builtinId="8" hidden="1"/>
    <cellStyle name="Link" xfId="608" builtinId="8" hidden="1"/>
    <cellStyle name="Link" xfId="610" builtinId="8" hidden="1"/>
    <cellStyle name="Link" xfId="612" builtinId="8" hidden="1"/>
    <cellStyle name="Link" xfId="614" builtinId="8" hidden="1"/>
    <cellStyle name="Link" xfId="616" builtinId="8" hidden="1"/>
    <cellStyle name="Link" xfId="618" builtinId="8" hidden="1"/>
    <cellStyle name="Link" xfId="620" builtinId="8" hidden="1"/>
    <cellStyle name="Link" xfId="622" builtinId="8" hidden="1"/>
    <cellStyle name="Link" xfId="624" builtinId="8" hidden="1"/>
    <cellStyle name="Link" xfId="626" builtinId="8" hidden="1"/>
    <cellStyle name="Link" xfId="628" builtinId="8" hidden="1"/>
    <cellStyle name="Link" xfId="630" builtinId="8" hidden="1"/>
    <cellStyle name="Link" xfId="632" builtinId="8" hidden="1"/>
    <cellStyle name="Link" xfId="634" builtinId="8" hidden="1"/>
    <cellStyle name="Link" xfId="636" builtinId="8" hidden="1"/>
    <cellStyle name="Link" xfId="638" builtinId="8" hidden="1"/>
    <cellStyle name="Link" xfId="640" builtinId="8" hidden="1"/>
    <cellStyle name="Link" xfId="642" builtinId="8" hidden="1"/>
    <cellStyle name="Link" xfId="644" builtinId="8" hidden="1"/>
    <cellStyle name="Link" xfId="646" builtinId="8" hidden="1"/>
    <cellStyle name="Link" xfId="648" builtinId="8" hidden="1"/>
    <cellStyle name="Link" xfId="650" builtinId="8" hidden="1"/>
    <cellStyle name="Link" xfId="652" builtinId="8" hidden="1"/>
    <cellStyle name="Link" xfId="654" builtinId="8" hidden="1"/>
    <cellStyle name="Link" xfId="656" builtinId="8" hidden="1"/>
    <cellStyle name="Link" xfId="658" builtinId="8" hidden="1"/>
    <cellStyle name="Link" xfId="660" builtinId="8" hidden="1"/>
    <cellStyle name="Link" xfId="662" builtinId="8" hidden="1"/>
    <cellStyle name="Link" xfId="664" builtinId="8" hidden="1"/>
    <cellStyle name="Link" xfId="666" builtinId="8" hidden="1"/>
    <cellStyle name="Link" xfId="668" builtinId="8" hidden="1"/>
    <cellStyle name="Link" xfId="670" builtinId="8" hidden="1"/>
    <cellStyle name="Link" xfId="672" builtinId="8" hidden="1"/>
    <cellStyle name="Link" xfId="674" builtinId="8" hidden="1"/>
    <cellStyle name="Link" xfId="676" builtinId="8" hidden="1"/>
    <cellStyle name="Link" xfId="678" builtinId="8" hidden="1"/>
    <cellStyle name="Link" xfId="680" builtinId="8" hidden="1"/>
    <cellStyle name="Link" xfId="682" builtinId="8" hidden="1"/>
    <cellStyle name="Link" xfId="684" builtinId="8" hidden="1"/>
    <cellStyle name="Link" xfId="686" builtinId="8" hidden="1"/>
    <cellStyle name="Link" xfId="688" builtinId="8" hidden="1"/>
    <cellStyle name="Link" xfId="690" builtinId="8" hidden="1"/>
    <cellStyle name="Link" xfId="692" builtinId="8" hidden="1"/>
    <cellStyle name="Link" xfId="694" builtinId="8" hidden="1"/>
    <cellStyle name="Link" xfId="696" builtinId="8" hidden="1"/>
    <cellStyle name="Link" xfId="698" builtinId="8" hidden="1"/>
    <cellStyle name="Link" xfId="700" builtinId="8" hidden="1"/>
    <cellStyle name="Link" xfId="702" builtinId="8" hidden="1"/>
    <cellStyle name="Link" xfId="704" builtinId="8" hidden="1"/>
    <cellStyle name="Link" xfId="706" builtinId="8" hidden="1"/>
    <cellStyle name="Link" xfId="708" builtinId="8" hidden="1"/>
    <cellStyle name="Link" xfId="710" builtinId="8" hidden="1"/>
    <cellStyle name="Link" xfId="712" builtinId="8" hidden="1"/>
    <cellStyle name="Link" xfId="714" builtinId="8" hidden="1"/>
    <cellStyle name="Link" xfId="716" builtinId="8" hidden="1"/>
    <cellStyle name="Link" xfId="718" builtinId="8" hidden="1"/>
    <cellStyle name="Link" xfId="720" builtinId="8" hidden="1"/>
    <cellStyle name="Link" xfId="722" builtinId="8" hidden="1"/>
    <cellStyle name="Link" xfId="724" builtinId="8" hidden="1"/>
    <cellStyle name="Link" xfId="726" builtinId="8" hidden="1"/>
    <cellStyle name="Link" xfId="728" builtinId="8" hidden="1"/>
    <cellStyle name="Link" xfId="730" builtinId="8" hidden="1"/>
    <cellStyle name="Link" xfId="732" builtinId="8" hidden="1"/>
    <cellStyle name="Link" xfId="734" builtinId="8" hidden="1"/>
    <cellStyle name="Link" xfId="736" builtinId="8" hidden="1"/>
    <cellStyle name="Link" xfId="738" builtinId="8" hidden="1"/>
    <cellStyle name="Link" xfId="740" builtinId="8" hidden="1"/>
    <cellStyle name="Link" xfId="742" builtinId="8" hidden="1"/>
    <cellStyle name="Link" xfId="744" builtinId="8" hidden="1"/>
    <cellStyle name="Link" xfId="746" builtinId="8" hidden="1"/>
    <cellStyle name="Link" xfId="748" builtinId="8" hidden="1"/>
    <cellStyle name="Link" xfId="750" builtinId="8" hidden="1"/>
    <cellStyle name="Link" xfId="752" builtinId="8" hidden="1"/>
    <cellStyle name="Link" xfId="754" builtinId="8" hidden="1"/>
    <cellStyle name="Link" xfId="756" builtinId="8" hidden="1"/>
    <cellStyle name="Link" xfId="758" builtinId="8" hidden="1"/>
    <cellStyle name="Link" xfId="760" builtinId="8" hidden="1"/>
    <cellStyle name="Link" xfId="762" builtinId="8" hidden="1"/>
    <cellStyle name="Link" xfId="764" builtinId="8" hidden="1"/>
    <cellStyle name="Link" xfId="766" builtinId="8" hidden="1"/>
    <cellStyle name="Link" xfId="768" builtinId="8" hidden="1"/>
    <cellStyle name="Link" xfId="770" builtinId="8" hidden="1"/>
    <cellStyle name="Link" xfId="772" builtinId="8" hidden="1"/>
    <cellStyle name="Link" xfId="774" builtinId="8" hidden="1"/>
    <cellStyle name="Link" xfId="776" builtinId="8" hidden="1"/>
    <cellStyle name="Link" xfId="778" builtinId="8" hidden="1"/>
    <cellStyle name="Link" xfId="780" builtinId="8" hidden="1"/>
    <cellStyle name="Link" xfId="782" builtinId="8" hidden="1"/>
    <cellStyle name="Link" xfId="784" builtinId="8" hidden="1"/>
    <cellStyle name="Link" xfId="786" builtinId="8" hidden="1"/>
    <cellStyle name="Link" xfId="788" builtinId="8" hidden="1"/>
    <cellStyle name="Link" xfId="790" builtinId="8" hidden="1"/>
    <cellStyle name="Link" xfId="792" builtinId="8" hidden="1"/>
    <cellStyle name="Link" xfId="794" builtinId="8" hidden="1"/>
    <cellStyle name="Link" xfId="796" builtinId="8" hidden="1"/>
    <cellStyle name="Link" xfId="798" builtinId="8" hidden="1"/>
    <cellStyle name="Link" xfId="800" builtinId="8" hidden="1"/>
    <cellStyle name="Link" xfId="802" builtinId="8" hidden="1"/>
    <cellStyle name="Link" xfId="804" builtinId="8" hidden="1"/>
    <cellStyle name="Link" xfId="806" builtinId="8" hidden="1"/>
    <cellStyle name="Link" xfId="808" builtinId="8" hidden="1"/>
    <cellStyle name="Link" xfId="810" builtinId="8" hidden="1"/>
    <cellStyle name="Link" xfId="812" builtinId="8" hidden="1"/>
    <cellStyle name="Link" xfId="814" builtinId="8" hidden="1"/>
    <cellStyle name="Link" xfId="816" builtinId="8" hidden="1"/>
    <cellStyle name="Link" xfId="818" builtinId="8" hidden="1"/>
    <cellStyle name="Link" xfId="820" builtinId="8" hidden="1"/>
    <cellStyle name="Link" xfId="822" builtinId="8" hidden="1"/>
    <cellStyle name="Link" xfId="824" builtinId="8" hidden="1"/>
    <cellStyle name="Link" xfId="826" builtinId="8" hidden="1"/>
    <cellStyle name="Link" xfId="828" builtinId="8" hidden="1"/>
    <cellStyle name="Link" xfId="830" builtinId="8" hidden="1"/>
    <cellStyle name="Link" xfId="832" builtinId="8" hidden="1"/>
    <cellStyle name="Link" xfId="834" builtinId="8" hidden="1"/>
    <cellStyle name="Link" xfId="836" builtinId="8" hidden="1"/>
    <cellStyle name="Link" xfId="838" builtinId="8" hidden="1"/>
    <cellStyle name="Link" xfId="840" builtinId="8" hidden="1"/>
    <cellStyle name="Link" xfId="842" builtinId="8" hidden="1"/>
    <cellStyle name="Link" xfId="844" builtinId="8" hidden="1"/>
    <cellStyle name="Link" xfId="846" builtinId="8" hidden="1"/>
    <cellStyle name="Link" xfId="848" builtinId="8" hidden="1"/>
    <cellStyle name="Link" xfId="850" builtinId="8" hidden="1"/>
    <cellStyle name="Link" xfId="852" builtinId="8" hidden="1"/>
    <cellStyle name="Link" xfId="854" builtinId="8" hidden="1"/>
    <cellStyle name="Link" xfId="856" builtinId="8" hidden="1"/>
    <cellStyle name="Link" xfId="858" builtinId="8" hidden="1"/>
    <cellStyle name="Link" xfId="860" builtinId="8" hidden="1"/>
    <cellStyle name="Link" xfId="862" builtinId="8" hidden="1"/>
    <cellStyle name="Link" xfId="864" builtinId="8" hidden="1"/>
    <cellStyle name="Link" xfId="866" builtinId="8" hidden="1"/>
    <cellStyle name="Link" xfId="868" builtinId="8" hidden="1"/>
    <cellStyle name="Link" xfId="870" builtinId="8" hidden="1"/>
    <cellStyle name="Link" xfId="872" builtinId="8" hidden="1"/>
    <cellStyle name="Link" xfId="874" builtinId="8" hidden="1"/>
    <cellStyle name="Link" xfId="876" builtinId="8" hidden="1"/>
    <cellStyle name="Link" xfId="878" builtinId="8" hidden="1"/>
    <cellStyle name="Link" xfId="880" builtinId="8" hidden="1"/>
    <cellStyle name="Link" xfId="882" builtinId="8" hidden="1"/>
    <cellStyle name="Link" xfId="884" builtinId="8" hidden="1"/>
    <cellStyle name="Link" xfId="886" builtinId="8" hidden="1"/>
    <cellStyle name="Link" xfId="888" builtinId="8" hidden="1"/>
    <cellStyle name="Link" xfId="890" builtinId="8" hidden="1"/>
    <cellStyle name="Link" xfId="892" builtinId="8" hidden="1"/>
    <cellStyle name="Link" xfId="894" builtinId="8" hidden="1"/>
    <cellStyle name="Link" xfId="896" builtinId="8" hidden="1"/>
    <cellStyle name="Link" xfId="898" builtinId="8" hidden="1"/>
    <cellStyle name="Link" xfId="900" builtinId="8" hidden="1"/>
    <cellStyle name="Link" xfId="902" builtinId="8" hidden="1"/>
    <cellStyle name="Link" xfId="904" builtinId="8" hidden="1"/>
    <cellStyle name="Link" xfId="906" builtinId="8" hidden="1"/>
    <cellStyle name="Link" xfId="908" builtinId="8" hidden="1"/>
    <cellStyle name="Link" xfId="910" builtinId="8" hidden="1"/>
    <cellStyle name="Link" xfId="912" builtinId="8" hidden="1"/>
    <cellStyle name="Link" xfId="914" builtinId="8" hidden="1"/>
    <cellStyle name="Link" xfId="916" builtinId="8" hidden="1"/>
    <cellStyle name="Link" xfId="918" builtinId="8" hidden="1"/>
    <cellStyle name="Link" xfId="920" builtinId="8" hidden="1"/>
    <cellStyle name="Link" xfId="922" builtinId="8" hidden="1"/>
    <cellStyle name="Link" xfId="924" builtinId="8" hidden="1"/>
    <cellStyle name="Link" xfId="926" builtinId="8" hidden="1"/>
    <cellStyle name="Link" xfId="928" builtinId="8" hidden="1"/>
    <cellStyle name="Link" xfId="930" builtinId="8" hidden="1"/>
    <cellStyle name="Link" xfId="932" builtinId="8" hidden="1"/>
    <cellStyle name="Link" xfId="934" builtinId="8" hidden="1"/>
    <cellStyle name="Link" xfId="936" builtinId="8" hidden="1"/>
    <cellStyle name="Link" xfId="938" builtinId="8" hidden="1"/>
    <cellStyle name="Link" xfId="940" builtinId="8" hidden="1"/>
    <cellStyle name="Link" xfId="942" builtinId="8" hidden="1"/>
    <cellStyle name="Link" xfId="944" builtinId="8" hidden="1"/>
    <cellStyle name="Link" xfId="946" builtinId="8" hidden="1"/>
    <cellStyle name="Link" xfId="948" builtinId="8" hidden="1"/>
    <cellStyle name="Link" xfId="950" builtinId="8" hidden="1"/>
    <cellStyle name="Link" xfId="952" builtinId="8" hidden="1"/>
    <cellStyle name="Link" xfId="954" builtinId="8" hidden="1"/>
    <cellStyle name="Link" xfId="956" builtinId="8" hidden="1"/>
    <cellStyle name="Link" xfId="958" builtinId="8" hidden="1"/>
    <cellStyle name="Link" xfId="960" builtinId="8" hidden="1"/>
    <cellStyle name="Link" xfId="962" builtinId="8" hidden="1"/>
    <cellStyle name="Link" xfId="964" builtinId="8" hidden="1"/>
    <cellStyle name="Link" xfId="966" builtinId="8" hidden="1"/>
    <cellStyle name="Link" xfId="968" builtinId="8" hidden="1"/>
    <cellStyle name="Link" xfId="970" builtinId="8" hidden="1"/>
    <cellStyle name="Link" xfId="972" builtinId="8" hidden="1"/>
    <cellStyle name="Link" xfId="974" builtinId="8" hidden="1"/>
    <cellStyle name="Link" xfId="976" builtinId="8" hidden="1"/>
    <cellStyle name="Link" xfId="978" builtinId="8" hidden="1"/>
    <cellStyle name="Link" xfId="980" builtinId="8" hidden="1"/>
    <cellStyle name="Link" xfId="982" builtinId="8" hidden="1"/>
    <cellStyle name="Link" xfId="984" builtinId="8" hidden="1"/>
    <cellStyle name="Link" xfId="986" builtinId="8" hidden="1"/>
    <cellStyle name="Link" xfId="988" builtinId="8" hidden="1"/>
    <cellStyle name="Link" xfId="990" builtinId="8" hidden="1"/>
    <cellStyle name="Link" xfId="992" builtinId="8" hidden="1"/>
    <cellStyle name="Link" xfId="994" builtinId="8" hidden="1"/>
    <cellStyle name="Link" xfId="996" builtinId="8" hidden="1"/>
    <cellStyle name="Link" xfId="998" builtinId="8" hidden="1"/>
    <cellStyle name="Link" xfId="1000" builtinId="8" hidden="1"/>
    <cellStyle name="Link" xfId="1002" builtinId="8" hidden="1"/>
    <cellStyle name="Link" xfId="1004" builtinId="8" hidden="1"/>
    <cellStyle name="Link" xfId="1006" builtinId="8" hidden="1"/>
    <cellStyle name="Link" xfId="1008" builtinId="8" hidden="1"/>
    <cellStyle name="Link" xfId="1010" builtinId="8" hidden="1"/>
    <cellStyle name="Link" xfId="1012" builtinId="8" hidden="1"/>
    <cellStyle name="Link" xfId="1014" builtinId="8" hidden="1"/>
    <cellStyle name="Link" xfId="1016" builtinId="8" hidden="1"/>
    <cellStyle name="Link" xfId="1018" builtinId="8" hidden="1"/>
    <cellStyle name="Link" xfId="1020" builtinId="8" hidden="1"/>
    <cellStyle name="Link" xfId="1022" builtinId="8" hidden="1"/>
    <cellStyle name="Link" xfId="1024" builtinId="8" hidden="1"/>
    <cellStyle name="Link" xfId="1026" builtinId="8" hidden="1"/>
    <cellStyle name="Link" xfId="1028" builtinId="8" hidden="1"/>
    <cellStyle name="Link" xfId="1030" builtinId="8" hidden="1"/>
    <cellStyle name="Link" xfId="1032" builtinId="8" hidden="1"/>
    <cellStyle name="Link" xfId="1034" builtinId="8" hidden="1"/>
    <cellStyle name="Link" xfId="1036" builtinId="8" hidden="1"/>
    <cellStyle name="Link" xfId="1038" builtinId="8" hidden="1"/>
    <cellStyle name="Link" xfId="1040" builtinId="8" hidden="1"/>
    <cellStyle name="Link" xfId="1042" builtinId="8" hidden="1"/>
    <cellStyle name="Link" xfId="1044" builtinId="8" hidden="1"/>
    <cellStyle name="Link" xfId="1046" builtinId="8" hidden="1"/>
    <cellStyle name="Link" xfId="1048" builtinId="8" hidden="1"/>
    <cellStyle name="Link" xfId="1050" builtinId="8" hidden="1"/>
    <cellStyle name="Link" xfId="1052" builtinId="8" hidden="1"/>
    <cellStyle name="Link" xfId="1054" builtinId="8" hidden="1"/>
    <cellStyle name="Link" xfId="1056" builtinId="8" hidden="1"/>
    <cellStyle name="Link" xfId="1058" builtinId="8" hidden="1"/>
    <cellStyle name="Link" xfId="1060" builtinId="8" hidden="1"/>
    <cellStyle name="Link" xfId="1062" builtinId="8" hidden="1"/>
    <cellStyle name="Link" xfId="1064" builtinId="8" hidden="1"/>
    <cellStyle name="Link" xfId="1066" builtinId="8" hidden="1"/>
    <cellStyle name="Link" xfId="1068" builtinId="8" hidden="1"/>
    <cellStyle name="Link" xfId="1070" builtinId="8" hidden="1"/>
    <cellStyle name="Link" xfId="1072" builtinId="8" hidden="1"/>
    <cellStyle name="Link" xfId="1074" builtinId="8" hidden="1"/>
    <cellStyle name="Link" xfId="1076" builtinId="8" hidden="1"/>
    <cellStyle name="Link" xfId="1078" builtinId="8" hidden="1"/>
    <cellStyle name="Link" xfId="1080" builtinId="8" hidden="1"/>
    <cellStyle name="Link" xfId="1082" builtinId="8" hidden="1"/>
    <cellStyle name="Link" xfId="1084" builtinId="8" hidden="1"/>
    <cellStyle name="Link" xfId="1086" builtinId="8" hidden="1"/>
    <cellStyle name="Link" xfId="1088" builtinId="8" hidden="1"/>
    <cellStyle name="Link" xfId="1090" builtinId="8" hidden="1"/>
    <cellStyle name="Link" xfId="1092" builtinId="8" hidden="1"/>
    <cellStyle name="Link" xfId="1094" builtinId="8" hidden="1"/>
    <cellStyle name="Link" xfId="1096" builtinId="8" hidden="1"/>
    <cellStyle name="Link" xfId="1098" builtinId="8" hidden="1"/>
    <cellStyle name="Link" xfId="1100" builtinId="8" hidden="1"/>
    <cellStyle name="Link" xfId="1102" builtinId="8" hidden="1"/>
    <cellStyle name="Link" xfId="1104" builtinId="8" hidden="1"/>
    <cellStyle name="Link" xfId="1106" builtinId="8" hidden="1"/>
    <cellStyle name="Link" xfId="1108" builtinId="8" hidden="1"/>
    <cellStyle name="Link" xfId="1110" builtinId="8" hidden="1"/>
    <cellStyle name="Link" xfId="1112" builtinId="8" hidden="1"/>
    <cellStyle name="Link" xfId="1114" builtinId="8" hidden="1"/>
    <cellStyle name="Link" xfId="1116" builtinId="8" hidden="1"/>
    <cellStyle name="Link" xfId="1118" builtinId="8" hidden="1"/>
    <cellStyle name="Link" xfId="1120" builtinId="8" hidden="1"/>
    <cellStyle name="Link" xfId="1122" builtinId="8" hidden="1"/>
    <cellStyle name="Prozent" xfId="1" builtinId="5"/>
    <cellStyle name="Standard" xfId="0" builtinId="0"/>
  </cellStyles>
  <dxfs count="5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tabSelected="1" workbookViewId="0">
      <selection activeCell="X11" sqref="X11"/>
    </sheetView>
  </sheetViews>
  <sheetFormatPr baseColWidth="10" defaultColWidth="9.1640625" defaultRowHeight="14" x14ac:dyDescent="0"/>
  <cols>
    <col min="1" max="1" width="26.6640625" bestFit="1" customWidth="1"/>
    <col min="2" max="3" width="7.5" style="3" bestFit="1" customWidth="1"/>
    <col min="4" max="5" width="7.5" style="11" bestFit="1" customWidth="1"/>
    <col min="6" max="6" width="7.5" style="6" customWidth="1"/>
    <col min="7" max="11" width="7.5" style="6" bestFit="1" customWidth="1"/>
    <col min="12" max="13" width="7.5" bestFit="1" customWidth="1"/>
    <col min="14" max="15" width="7.5" style="4" bestFit="1" customWidth="1"/>
    <col min="16" max="17" width="7.5" style="6" bestFit="1" customWidth="1"/>
    <col min="18" max="18" width="7.5" bestFit="1" customWidth="1"/>
    <col min="19" max="19" width="7.6640625" customWidth="1"/>
    <col min="20" max="20" width="8" customWidth="1"/>
    <col min="21" max="21" width="7.5" bestFit="1" customWidth="1"/>
  </cols>
  <sheetData>
    <row r="1" spans="1:22" s="1" customFormat="1" ht="105" customHeight="1">
      <c r="A1" s="9"/>
      <c r="B1" s="20" t="s">
        <v>103</v>
      </c>
      <c r="C1" s="20" t="s">
        <v>104</v>
      </c>
      <c r="D1" s="21" t="s">
        <v>105</v>
      </c>
      <c r="E1" s="21" t="s">
        <v>106</v>
      </c>
      <c r="F1" s="21" t="s">
        <v>102</v>
      </c>
      <c r="G1" s="21" t="s">
        <v>107</v>
      </c>
      <c r="H1" s="21" t="s">
        <v>40</v>
      </c>
      <c r="I1" s="21" t="s">
        <v>41</v>
      </c>
      <c r="J1" s="22" t="s">
        <v>35</v>
      </c>
      <c r="K1" s="22" t="s">
        <v>36</v>
      </c>
      <c r="L1" s="22" t="s">
        <v>39</v>
      </c>
      <c r="M1" s="12" t="s">
        <v>101</v>
      </c>
      <c r="N1" s="20" t="s">
        <v>64</v>
      </c>
      <c r="O1" s="21" t="s">
        <v>34</v>
      </c>
      <c r="P1" s="22" t="s">
        <v>38</v>
      </c>
      <c r="Q1" s="22" t="s">
        <v>37</v>
      </c>
      <c r="R1" s="9" t="s">
        <v>108</v>
      </c>
      <c r="S1" s="9" t="s">
        <v>109</v>
      </c>
      <c r="T1" s="9" t="s">
        <v>110</v>
      </c>
      <c r="U1" s="9" t="s">
        <v>111</v>
      </c>
    </row>
    <row r="2" spans="1:22" s="2" customFormat="1">
      <c r="A2" s="2" t="s">
        <v>0</v>
      </c>
      <c r="B2" s="10" t="s">
        <v>1</v>
      </c>
      <c r="C2" s="10" t="s">
        <v>1</v>
      </c>
      <c r="D2" s="10" t="s">
        <v>1</v>
      </c>
      <c r="E2" s="10" t="s">
        <v>1</v>
      </c>
      <c r="F2" s="10" t="s">
        <v>1</v>
      </c>
      <c r="G2" s="10" t="s">
        <v>1</v>
      </c>
      <c r="H2" s="10" t="s">
        <v>1</v>
      </c>
      <c r="I2" s="10" t="s">
        <v>1</v>
      </c>
      <c r="J2" s="10" t="s">
        <v>1</v>
      </c>
      <c r="K2" s="10" t="s">
        <v>1</v>
      </c>
      <c r="L2" s="10" t="s">
        <v>1</v>
      </c>
      <c r="M2" s="7" t="s">
        <v>1</v>
      </c>
      <c r="N2" s="10" t="s">
        <v>1</v>
      </c>
      <c r="O2" s="10" t="s">
        <v>1</v>
      </c>
      <c r="P2" s="10" t="s">
        <v>1</v>
      </c>
      <c r="Q2" s="10" t="s">
        <v>1</v>
      </c>
      <c r="R2" s="2" t="s">
        <v>1</v>
      </c>
      <c r="S2" s="2" t="s">
        <v>1</v>
      </c>
      <c r="T2" s="2" t="s">
        <v>1</v>
      </c>
      <c r="U2" s="2" t="s">
        <v>1</v>
      </c>
    </row>
    <row r="3" spans="1:22">
      <c r="A3" t="s">
        <v>44</v>
      </c>
      <c r="B3" s="8">
        <v>0.81978021978021898</v>
      </c>
      <c r="C3" s="8">
        <v>0.80899999999999994</v>
      </c>
      <c r="D3" s="8">
        <v>0.63100000000000001</v>
      </c>
      <c r="E3" s="8">
        <v>0.51600000000000001</v>
      </c>
      <c r="F3" s="8">
        <v>0.76500000000000001</v>
      </c>
      <c r="G3" s="8">
        <v>0.69</v>
      </c>
      <c r="H3" s="8">
        <v>0.67300000000000004</v>
      </c>
      <c r="I3" s="8">
        <v>0.70099999999999996</v>
      </c>
      <c r="J3" s="8">
        <v>0.68132000000000004</v>
      </c>
      <c r="K3" s="14">
        <v>0.63956000000000002</v>
      </c>
      <c r="L3" s="8">
        <v>0.69899999999999995</v>
      </c>
      <c r="M3" s="8">
        <v>0.71199999999999997</v>
      </c>
      <c r="N3" s="13"/>
      <c r="O3" s="8">
        <v>0.51100000000000001</v>
      </c>
      <c r="P3" s="13">
        <f>1-0.466</f>
        <v>0.53400000000000003</v>
      </c>
      <c r="Q3" s="15">
        <f>1-0.374</f>
        <v>0.626</v>
      </c>
      <c r="R3" s="8">
        <v>0.56484000000000001</v>
      </c>
      <c r="S3" s="8">
        <v>0.63300000000000001</v>
      </c>
      <c r="T3" s="8">
        <v>0.7681</v>
      </c>
      <c r="U3" s="8">
        <v>0.79100000000000004</v>
      </c>
      <c r="V3" s="6"/>
    </row>
    <row r="4" spans="1:22">
      <c r="A4" t="s">
        <v>8</v>
      </c>
      <c r="B4" s="13">
        <v>0.64700000000000002</v>
      </c>
      <c r="C4" s="8">
        <v>0.76700000000000002</v>
      </c>
      <c r="D4" s="23">
        <v>0.61099999999999999</v>
      </c>
      <c r="E4" s="8">
        <v>0.55000000000000004</v>
      </c>
      <c r="F4" s="8">
        <v>0.61099999999999999</v>
      </c>
      <c r="G4" s="8">
        <v>0.60399999999999998</v>
      </c>
      <c r="H4" s="8">
        <v>0.58799999999999997</v>
      </c>
      <c r="I4" s="8">
        <v>0.60399999999999998</v>
      </c>
      <c r="J4" s="23">
        <v>0.74936000000000003</v>
      </c>
      <c r="K4" s="23">
        <v>0.63683000000000001</v>
      </c>
      <c r="L4" s="23">
        <v>0.78</v>
      </c>
      <c r="M4" s="14">
        <v>0.627</v>
      </c>
      <c r="N4" s="23">
        <v>0.58567800000000003</v>
      </c>
      <c r="O4" s="23">
        <v>0.485933</v>
      </c>
      <c r="P4" s="16">
        <v>0.56800000000000006</v>
      </c>
      <c r="Q4" s="16">
        <f>1-0.417</f>
        <v>0.58299999999999996</v>
      </c>
      <c r="R4" s="8">
        <v>0.56777</v>
      </c>
      <c r="S4" s="8">
        <v>0.69799999999999995</v>
      </c>
      <c r="T4" s="8">
        <v>0.56319999999999992</v>
      </c>
      <c r="U4" s="8">
        <v>0.755</v>
      </c>
      <c r="V4" s="6"/>
    </row>
    <row r="5" spans="1:22">
      <c r="A5" t="s">
        <v>100</v>
      </c>
      <c r="B5" s="8">
        <v>0.89700000000000002</v>
      </c>
      <c r="C5" s="8"/>
      <c r="D5" s="8">
        <v>0.66300000000000003</v>
      </c>
      <c r="E5" s="8">
        <v>0.61099999999999999</v>
      </c>
      <c r="F5" s="8">
        <v>0.8</v>
      </c>
      <c r="G5" s="8">
        <v>0.66300000000000003</v>
      </c>
      <c r="H5" s="8">
        <v>0.66300000000000003</v>
      </c>
      <c r="I5" s="8">
        <v>0.70299999999999996</v>
      </c>
      <c r="J5" s="8">
        <v>0.78856999999999999</v>
      </c>
      <c r="K5" s="8">
        <v>0.66286</v>
      </c>
      <c r="L5" s="8">
        <v>0.85699999999999998</v>
      </c>
      <c r="M5" s="8">
        <v>0.78300000000000003</v>
      </c>
      <c r="N5" s="13">
        <v>0.8</v>
      </c>
      <c r="O5" s="13"/>
      <c r="P5" s="8"/>
      <c r="Q5" s="8">
        <f>1-0.406</f>
        <v>0.59399999999999997</v>
      </c>
      <c r="R5" s="8">
        <v>0.54857</v>
      </c>
      <c r="S5" s="8">
        <v>0.82899999999999996</v>
      </c>
      <c r="T5" s="8"/>
      <c r="U5" s="8"/>
    </row>
    <row r="6" spans="1:22" ht="15">
      <c r="A6" t="s">
        <v>59</v>
      </c>
      <c r="B6" s="8">
        <v>0.89700000000000002</v>
      </c>
      <c r="C6" s="8"/>
      <c r="D6" s="8">
        <v>0.505</v>
      </c>
      <c r="E6" s="8">
        <v>0.48599999999999999</v>
      </c>
      <c r="F6" s="8">
        <v>0.50800000000000001</v>
      </c>
      <c r="G6" s="8">
        <v>0.50900000000000001</v>
      </c>
      <c r="H6" s="8">
        <v>0.53500000000000003</v>
      </c>
      <c r="I6" s="8">
        <v>0.53500000000000003</v>
      </c>
      <c r="J6" s="14">
        <v>0.54449999999999998</v>
      </c>
      <c r="K6" s="14">
        <v>0.50649999999999995</v>
      </c>
      <c r="L6" s="8">
        <v>0.93400000000000005</v>
      </c>
      <c r="M6" s="8">
        <v>0.995</v>
      </c>
      <c r="N6" s="13"/>
      <c r="O6" s="13"/>
      <c r="P6" s="8"/>
      <c r="Q6" s="8"/>
      <c r="R6" s="8">
        <v>0.48899999999999999</v>
      </c>
      <c r="S6" s="8">
        <v>0.86099999999999999</v>
      </c>
      <c r="T6" s="8"/>
      <c r="U6" s="8"/>
    </row>
    <row r="7" spans="1:22">
      <c r="A7" t="s">
        <v>25</v>
      </c>
      <c r="B7" s="13">
        <v>0.63300000000000001</v>
      </c>
      <c r="C7" s="8">
        <v>0.86699999999999999</v>
      </c>
      <c r="D7" s="23">
        <v>0.53299999999999992</v>
      </c>
      <c r="E7" s="8">
        <v>0.53299999999999903</v>
      </c>
      <c r="F7" s="8">
        <v>0.66700000000000004</v>
      </c>
      <c r="G7" s="8">
        <v>0.63300000000000001</v>
      </c>
      <c r="H7" s="8">
        <v>0.63300000000000001</v>
      </c>
      <c r="I7" s="8">
        <v>0.63300000000000001</v>
      </c>
      <c r="J7" s="23">
        <v>0.9</v>
      </c>
      <c r="K7" s="23">
        <v>0.66666999999999998</v>
      </c>
      <c r="L7" s="23">
        <v>0.8</v>
      </c>
      <c r="M7" s="14">
        <v>0.86699999999999999</v>
      </c>
      <c r="N7" s="23">
        <v>0.56666700000000003</v>
      </c>
      <c r="O7" s="23">
        <v>0.55333299999999996</v>
      </c>
      <c r="P7" s="23">
        <v>0.56699999999999995</v>
      </c>
      <c r="Q7" s="23">
        <f>1-0.467</f>
        <v>0.53299999999999992</v>
      </c>
      <c r="R7" s="8">
        <v>0.66666999999999998</v>
      </c>
      <c r="S7" s="8">
        <v>0.73299999999999998</v>
      </c>
      <c r="T7" s="8">
        <v>0.76</v>
      </c>
      <c r="U7" s="8">
        <v>0.71300000000000008</v>
      </c>
      <c r="V7" s="6"/>
    </row>
    <row r="8" spans="1:22">
      <c r="A8" t="s">
        <v>61</v>
      </c>
      <c r="B8" s="8">
        <v>0.6</v>
      </c>
      <c r="C8" s="8"/>
      <c r="D8" s="8">
        <v>0.75</v>
      </c>
      <c r="E8" s="8">
        <v>0.85</v>
      </c>
      <c r="F8" s="8">
        <v>0.7</v>
      </c>
      <c r="G8" s="8">
        <v>0.7</v>
      </c>
      <c r="H8" s="8">
        <v>0.65</v>
      </c>
      <c r="I8" s="8">
        <v>0.7</v>
      </c>
      <c r="J8" s="8">
        <v>0.7</v>
      </c>
      <c r="K8" s="14">
        <v>0.9</v>
      </c>
      <c r="L8" s="8">
        <v>0.9</v>
      </c>
      <c r="M8" s="8">
        <v>0.65</v>
      </c>
      <c r="N8" s="13"/>
      <c r="O8" s="13"/>
      <c r="P8" s="8"/>
      <c r="Q8" s="8"/>
      <c r="R8" s="8">
        <v>0.75</v>
      </c>
      <c r="S8" s="8">
        <v>1</v>
      </c>
      <c r="T8" s="8"/>
      <c r="U8" s="8"/>
    </row>
    <row r="9" spans="1:22">
      <c r="A9" t="s">
        <v>62</v>
      </c>
      <c r="B9" s="8">
        <f>1-0.35</f>
        <v>0.65</v>
      </c>
      <c r="C9" s="8"/>
      <c r="D9" s="8">
        <v>0.55000000000000004</v>
      </c>
      <c r="E9" s="8">
        <v>0.55000000000000004</v>
      </c>
      <c r="F9" s="8">
        <v>0.7</v>
      </c>
      <c r="G9" s="8">
        <v>0.75</v>
      </c>
      <c r="H9" s="8">
        <v>0.8</v>
      </c>
      <c r="I9" s="8">
        <v>0.75</v>
      </c>
      <c r="J9" s="8">
        <v>0.5</v>
      </c>
      <c r="K9" s="8">
        <v>0.6</v>
      </c>
      <c r="L9" s="8">
        <v>1</v>
      </c>
      <c r="M9" s="8">
        <v>0.9</v>
      </c>
      <c r="N9" s="8"/>
      <c r="O9" s="8"/>
      <c r="P9" s="8"/>
      <c r="Q9" s="8"/>
      <c r="R9" s="8">
        <v>0.55000000000000004</v>
      </c>
      <c r="S9" s="8">
        <v>0.9</v>
      </c>
      <c r="T9" s="8"/>
      <c r="U9" s="8"/>
    </row>
    <row r="10" spans="1:22">
      <c r="A10" t="s">
        <v>27</v>
      </c>
      <c r="B10" s="13">
        <v>0.998</v>
      </c>
      <c r="C10" s="8">
        <v>0.999</v>
      </c>
      <c r="D10" s="23">
        <v>0.85199999999999998</v>
      </c>
      <c r="E10" s="8">
        <v>0.76300000000000001</v>
      </c>
      <c r="F10" s="8">
        <v>0.99399999999999999</v>
      </c>
      <c r="G10" s="8">
        <v>0.997</v>
      </c>
      <c r="H10" s="8">
        <v>0.997</v>
      </c>
      <c r="I10" s="8">
        <v>0.997</v>
      </c>
      <c r="J10" s="23">
        <v>0.90778000000000003</v>
      </c>
      <c r="K10" s="23">
        <v>0.87444</v>
      </c>
      <c r="L10" s="23">
        <v>1</v>
      </c>
      <c r="M10" s="14">
        <v>0.99</v>
      </c>
      <c r="N10" s="23">
        <v>0.88555600000000001</v>
      </c>
      <c r="O10" s="23">
        <v>0.9471099999999999</v>
      </c>
      <c r="P10" s="23">
        <v>0.98699999999999999</v>
      </c>
      <c r="Q10" s="23">
        <f>1-0.007</f>
        <v>0.99299999999999999</v>
      </c>
      <c r="R10" s="8">
        <v>0.89444000000000001</v>
      </c>
      <c r="S10" s="8">
        <v>0.999</v>
      </c>
      <c r="T10" s="8">
        <v>0.99439999999999995</v>
      </c>
      <c r="U10" s="8">
        <v>0.99099999999999999</v>
      </c>
      <c r="V10" s="6"/>
    </row>
    <row r="11" spans="1:22">
      <c r="A11" t="s">
        <v>3</v>
      </c>
      <c r="B11" s="13">
        <v>0.64</v>
      </c>
      <c r="C11" s="8">
        <f>1-0.314</f>
        <v>0.68599999999999994</v>
      </c>
      <c r="D11" s="23">
        <v>0.65</v>
      </c>
      <c r="E11" s="8">
        <v>0.33299999999999902</v>
      </c>
      <c r="F11" s="8">
        <v>0.65</v>
      </c>
      <c r="G11" s="8">
        <v>0.64800000000000002</v>
      </c>
      <c r="H11" s="8">
        <v>0.42199999999999999</v>
      </c>
      <c r="I11" s="8">
        <v>0.42499999999999999</v>
      </c>
      <c r="J11" s="23">
        <v>0.89766000000000001</v>
      </c>
      <c r="K11" s="23">
        <v>0.71094000000000002</v>
      </c>
      <c r="L11" s="23">
        <v>0.65999999999999903</v>
      </c>
      <c r="M11" s="14">
        <v>0.68799999999999994</v>
      </c>
      <c r="N11" s="23">
        <v>0.61848999999999998</v>
      </c>
      <c r="O11" s="23">
        <v>0.58309899999999992</v>
      </c>
      <c r="P11" s="23"/>
      <c r="Q11" s="23">
        <f>1-0.3341</f>
        <v>0.66589999999999994</v>
      </c>
      <c r="R11" s="8">
        <v>0.34660999999999997</v>
      </c>
      <c r="S11" s="8">
        <v>0.65500000000000003</v>
      </c>
      <c r="T11" s="8">
        <v>0.65139999999999998</v>
      </c>
      <c r="U11" s="8">
        <v>0.66399999999999992</v>
      </c>
      <c r="V11" s="6"/>
    </row>
    <row r="12" spans="1:22">
      <c r="A12" t="s">
        <v>17</v>
      </c>
      <c r="B12" s="13">
        <v>0.93799999999999994</v>
      </c>
      <c r="C12" s="8">
        <f>1-0.064</f>
        <v>0.93599999999999994</v>
      </c>
      <c r="D12" s="23">
        <v>0.89700000000000002</v>
      </c>
      <c r="E12" s="8">
        <v>0.38600000000000001</v>
      </c>
      <c r="F12" s="8">
        <v>0.92999999999999905</v>
      </c>
      <c r="G12" s="8">
        <v>0.65100000000000002</v>
      </c>
      <c r="H12" s="8">
        <v>0.63300000000000001</v>
      </c>
      <c r="I12" s="8">
        <v>0.65100000000000002</v>
      </c>
      <c r="J12" s="23">
        <v>0.94638</v>
      </c>
      <c r="K12" s="23">
        <v>0.65797000000000005</v>
      </c>
      <c r="L12" s="23">
        <v>0.875</v>
      </c>
      <c r="M12" s="14">
        <v>0.97899999999999998</v>
      </c>
      <c r="N12" s="23">
        <v>0.69855100000000003</v>
      </c>
      <c r="O12" s="23">
        <v>0.82637699999999981</v>
      </c>
      <c r="P12" s="23"/>
      <c r="Q12" s="23">
        <f>1-0.344</f>
        <v>0.65600000000000003</v>
      </c>
      <c r="R12" s="8">
        <v>0.87319000000000002</v>
      </c>
      <c r="S12" s="8">
        <v>0.87</v>
      </c>
      <c r="T12" s="8">
        <v>0.83299999999999996</v>
      </c>
      <c r="U12" s="8">
        <v>0.73799999999999999</v>
      </c>
      <c r="V12" s="6"/>
    </row>
    <row r="13" spans="1:22">
      <c r="A13" t="s">
        <v>20</v>
      </c>
      <c r="B13" s="13">
        <v>1</v>
      </c>
      <c r="C13" s="8">
        <v>1</v>
      </c>
      <c r="D13" s="23">
        <v>1</v>
      </c>
      <c r="E13" s="8">
        <v>0.96399999999999997</v>
      </c>
      <c r="F13" s="8">
        <v>1</v>
      </c>
      <c r="G13" s="8">
        <v>1</v>
      </c>
      <c r="H13" s="8">
        <v>1</v>
      </c>
      <c r="I13" s="8">
        <v>1</v>
      </c>
      <c r="J13" s="23">
        <v>0.96428999999999998</v>
      </c>
      <c r="K13" s="23">
        <v>0.96428999999999998</v>
      </c>
      <c r="L13" s="23">
        <v>1</v>
      </c>
      <c r="M13" s="14">
        <v>1</v>
      </c>
      <c r="N13" s="23">
        <v>0.96428599999999998</v>
      </c>
      <c r="O13" s="23">
        <v>0.93214399999999986</v>
      </c>
      <c r="P13" s="23">
        <v>0.96399999999999997</v>
      </c>
      <c r="Q13" s="23">
        <v>1</v>
      </c>
      <c r="R13" s="8">
        <v>0.92857000000000001</v>
      </c>
      <c r="S13" s="8">
        <v>0.96399999999999997</v>
      </c>
      <c r="T13" s="8">
        <v>1</v>
      </c>
      <c r="U13" s="8">
        <v>0.996</v>
      </c>
      <c r="V13" s="6"/>
    </row>
    <row r="14" spans="1:22">
      <c r="A14" t="s">
        <v>73</v>
      </c>
      <c r="B14" s="8">
        <f>1-0.116</f>
        <v>0.88400000000000001</v>
      </c>
      <c r="C14" s="8"/>
      <c r="D14" s="8">
        <v>0.57599999999999996</v>
      </c>
      <c r="E14" s="8">
        <v>0.41599999999999998</v>
      </c>
      <c r="F14" s="8">
        <v>0.62</v>
      </c>
      <c r="G14" s="8">
        <v>0.7</v>
      </c>
      <c r="H14" s="8">
        <v>0.66799999999999904</v>
      </c>
      <c r="I14" s="8">
        <v>0.61599999999999999</v>
      </c>
      <c r="J14" s="8">
        <v>0.53600000000000003</v>
      </c>
      <c r="K14" s="8">
        <v>0.57599999999999996</v>
      </c>
      <c r="L14" s="8">
        <v>0.70399999999999996</v>
      </c>
      <c r="M14" s="8">
        <v>0.76800000000000002</v>
      </c>
      <c r="N14" s="8"/>
      <c r="O14" s="8"/>
      <c r="P14" s="8"/>
      <c r="Q14" s="8"/>
      <c r="R14" s="8">
        <v>0.57999999999999996</v>
      </c>
      <c r="S14" s="8">
        <v>0.67599999999999905</v>
      </c>
      <c r="T14" s="8"/>
      <c r="U14" s="8"/>
    </row>
    <row r="15" spans="1:22">
      <c r="A15" t="s">
        <v>46</v>
      </c>
      <c r="B15" s="8">
        <v>0.79743589743589693</v>
      </c>
      <c r="C15" s="8">
        <f>1-0.154</f>
        <v>0.84599999999999997</v>
      </c>
      <c r="D15" s="8">
        <v>0.57699999999999996</v>
      </c>
      <c r="E15" s="8">
        <v>0.23799999999999999</v>
      </c>
      <c r="F15" s="8">
        <v>0.77200000000000002</v>
      </c>
      <c r="G15" s="8">
        <v>0.754</v>
      </c>
      <c r="H15" s="8">
        <v>0.72799999999999998</v>
      </c>
      <c r="I15" s="8">
        <v>0.746</v>
      </c>
      <c r="J15" s="8">
        <v>0.63590000000000002</v>
      </c>
      <c r="K15" s="14">
        <v>0.58462000000000003</v>
      </c>
      <c r="L15" s="8">
        <v>0.74099999999999999</v>
      </c>
      <c r="M15" s="8">
        <v>0.70299999999999996</v>
      </c>
      <c r="N15" s="13"/>
      <c r="O15" s="8">
        <v>0.47322111111111104</v>
      </c>
      <c r="P15" s="8"/>
      <c r="Q15" s="8">
        <f>1-0.308</f>
        <v>0.69199999999999995</v>
      </c>
      <c r="R15" s="8">
        <v>0.37179000000000001</v>
      </c>
      <c r="S15" s="8">
        <v>0.65400000000000003</v>
      </c>
      <c r="T15" s="8">
        <v>0.79079999999999995</v>
      </c>
      <c r="U15" s="8">
        <v>0.72199999999999998</v>
      </c>
      <c r="V15" s="6"/>
    </row>
    <row r="16" spans="1:22">
      <c r="A16" t="s">
        <v>45</v>
      </c>
      <c r="B16" s="8">
        <v>0.84358974358974292</v>
      </c>
      <c r="C16" s="8">
        <f>1-0.167</f>
        <v>0.83299999999999996</v>
      </c>
      <c r="D16" s="8">
        <v>0.56699999999999995</v>
      </c>
      <c r="E16" s="8">
        <v>0.34899999999999998</v>
      </c>
      <c r="F16" s="8">
        <v>0.76200000000000001</v>
      </c>
      <c r="G16" s="8">
        <v>0.74399999999999999</v>
      </c>
      <c r="H16" s="8">
        <v>0.71799999999999997</v>
      </c>
      <c r="I16" s="8">
        <v>0.751</v>
      </c>
      <c r="J16" s="8">
        <v>0.62307999999999997</v>
      </c>
      <c r="K16" s="14">
        <v>0.62563999999999997</v>
      </c>
      <c r="L16" s="8">
        <v>0.79200000000000004</v>
      </c>
      <c r="M16" s="8">
        <v>0.67400000000000004</v>
      </c>
      <c r="N16" s="13"/>
      <c r="O16" s="8">
        <v>0.49515555555555557</v>
      </c>
      <c r="P16" s="8"/>
      <c r="Q16" s="8">
        <f>1-0.318</f>
        <v>0.68199999999999994</v>
      </c>
      <c r="R16" s="8">
        <v>0.46922999999999998</v>
      </c>
      <c r="S16" s="8">
        <v>0.67199999999999904</v>
      </c>
      <c r="T16" s="8">
        <v>0.75129999999999997</v>
      </c>
      <c r="U16" s="8">
        <v>0.74099999999999999</v>
      </c>
      <c r="V16" s="6"/>
    </row>
    <row r="17" spans="1:22">
      <c r="A17" t="s">
        <v>47</v>
      </c>
      <c r="B17" s="8">
        <v>0.84358974358974292</v>
      </c>
      <c r="C17" s="8">
        <f>1-0.128</f>
        <v>0.872</v>
      </c>
      <c r="D17" s="8">
        <v>0.58699999999999997</v>
      </c>
      <c r="E17" s="8">
        <v>0.30499999999999999</v>
      </c>
      <c r="F17" s="8">
        <v>0.746</v>
      </c>
      <c r="G17" s="8">
        <v>0.754</v>
      </c>
      <c r="H17" s="8">
        <v>0.72799999999999998</v>
      </c>
      <c r="I17" s="8">
        <v>0.76700000000000002</v>
      </c>
      <c r="J17" s="8">
        <v>0.63846000000000003</v>
      </c>
      <c r="K17" s="14">
        <v>0.63590000000000002</v>
      </c>
      <c r="L17" s="8">
        <v>0.754</v>
      </c>
      <c r="M17" s="8">
        <v>0.72299999999999998</v>
      </c>
      <c r="N17" s="13"/>
      <c r="O17" s="8">
        <v>0.4527066666666667</v>
      </c>
      <c r="P17" s="8"/>
      <c r="Q17" s="8">
        <f>1-0.297</f>
        <v>0.70300000000000007</v>
      </c>
      <c r="R17" s="8">
        <v>0.37179000000000001</v>
      </c>
      <c r="S17" s="8">
        <v>0.68700000000000006</v>
      </c>
      <c r="T17" s="8">
        <v>0.79949999999999999</v>
      </c>
      <c r="U17" s="8">
        <v>0.73699999999999999</v>
      </c>
      <c r="V17" s="6"/>
    </row>
    <row r="18" spans="1:22">
      <c r="A18" t="s">
        <v>26</v>
      </c>
      <c r="B18" s="13">
        <v>0.94100000000000006</v>
      </c>
      <c r="C18" s="8">
        <v>0.91800000000000004</v>
      </c>
      <c r="D18" s="23">
        <v>0.93500000000000005</v>
      </c>
      <c r="E18" s="8">
        <v>0.95799999999999996</v>
      </c>
      <c r="F18" s="8">
        <v>0.93500000000000005</v>
      </c>
      <c r="G18" s="8">
        <v>0.96699999999999997</v>
      </c>
      <c r="H18" s="8">
        <v>0.96699999999999997</v>
      </c>
      <c r="I18" s="8">
        <v>0.96699999999999997</v>
      </c>
      <c r="J18" s="23">
        <v>0.88561999999999996</v>
      </c>
      <c r="K18" s="23">
        <v>0.86275000000000002</v>
      </c>
      <c r="L18" s="23">
        <v>0.95399999999999996</v>
      </c>
      <c r="M18" s="14">
        <v>0.93100000000000005</v>
      </c>
      <c r="N18" s="23">
        <v>0.80065399999999998</v>
      </c>
      <c r="O18" s="23">
        <v>0.88300500000000004</v>
      </c>
      <c r="P18" s="23"/>
      <c r="Q18" s="23">
        <f>1-0.121</f>
        <v>0.879</v>
      </c>
      <c r="R18" s="8">
        <v>0.86600999999999995</v>
      </c>
      <c r="S18" s="8">
        <v>0.96399999999999997</v>
      </c>
      <c r="T18" s="8">
        <v>0.9667</v>
      </c>
      <c r="U18" s="8">
        <v>0.874</v>
      </c>
      <c r="V18" s="6"/>
    </row>
    <row r="19" spans="1:22">
      <c r="A19" t="s">
        <v>74</v>
      </c>
      <c r="B19" s="8">
        <f>1-0.223021583</f>
        <v>0.77697841700000003</v>
      </c>
      <c r="C19" s="8"/>
      <c r="D19" s="8">
        <v>0.78200000000000003</v>
      </c>
      <c r="E19" s="8">
        <v>0.81699999999999995</v>
      </c>
      <c r="F19" s="8">
        <v>0.77200000000000002</v>
      </c>
      <c r="G19" s="8">
        <v>0.79200000000000004</v>
      </c>
      <c r="H19" s="8">
        <v>0.8</v>
      </c>
      <c r="I19" s="8">
        <v>0.78500000000000003</v>
      </c>
      <c r="J19" s="8">
        <v>0.8075</v>
      </c>
      <c r="K19" s="8">
        <v>0.83750000000000002</v>
      </c>
      <c r="L19" s="8">
        <v>0.82</v>
      </c>
      <c r="M19" s="8">
        <v>0.79699999999999904</v>
      </c>
      <c r="N19" s="8"/>
      <c r="O19" s="8"/>
      <c r="P19" s="8"/>
      <c r="Q19" s="8"/>
      <c r="R19" s="8">
        <v>0.83499999999999996</v>
      </c>
      <c r="S19" s="8">
        <v>0.84499999999999997</v>
      </c>
      <c r="T19" s="8"/>
      <c r="U19" s="8"/>
    </row>
    <row r="20" spans="1:22">
      <c r="A20" t="s">
        <v>75</v>
      </c>
      <c r="B20" s="8">
        <f>1-0.231884058</f>
        <v>0.768115942</v>
      </c>
      <c r="C20" s="8"/>
      <c r="D20" s="8">
        <v>0.752</v>
      </c>
      <c r="E20" s="8">
        <v>0.47199999999999998</v>
      </c>
      <c r="F20" s="8">
        <v>0.76800000000000002</v>
      </c>
      <c r="G20" s="8">
        <v>0.76800000000000002</v>
      </c>
      <c r="H20" s="8">
        <v>0.75700000000000001</v>
      </c>
      <c r="I20" s="8">
        <v>0.745</v>
      </c>
      <c r="J20" s="8">
        <v>0.78</v>
      </c>
      <c r="K20" s="8">
        <v>0.80166999999999999</v>
      </c>
      <c r="L20" s="8">
        <v>0.79200000000000004</v>
      </c>
      <c r="M20" s="8">
        <v>0.76700000000000002</v>
      </c>
      <c r="N20" s="8"/>
      <c r="O20" s="8"/>
      <c r="P20" s="8"/>
      <c r="Q20" s="8"/>
      <c r="R20" s="8">
        <v>0.54666999999999999</v>
      </c>
      <c r="S20" s="8">
        <v>0.71799999999999997</v>
      </c>
      <c r="T20" s="8"/>
      <c r="U20" s="8"/>
    </row>
    <row r="21" spans="1:22">
      <c r="A21" t="s">
        <v>76</v>
      </c>
      <c r="B21" s="8">
        <f>1-0.316546763</f>
        <v>0.68345323699999994</v>
      </c>
      <c r="C21" s="8"/>
      <c r="D21" s="8">
        <v>0.72699999999999998</v>
      </c>
      <c r="E21" s="8">
        <v>0.747</v>
      </c>
      <c r="F21" s="8">
        <v>0.72699999999999998</v>
      </c>
      <c r="G21" s="8">
        <v>0.71</v>
      </c>
      <c r="H21" s="8">
        <v>0.65200000000000002</v>
      </c>
      <c r="I21" s="8">
        <v>0.71499999999999997</v>
      </c>
      <c r="J21" s="8">
        <v>0.78749999999999998</v>
      </c>
      <c r="K21" s="8">
        <v>0.80500000000000005</v>
      </c>
      <c r="L21" s="8">
        <v>0.77700000000000002</v>
      </c>
      <c r="M21" s="8">
        <v>0.72499999999999998</v>
      </c>
      <c r="N21" s="8"/>
      <c r="O21" s="8"/>
      <c r="P21" s="8"/>
      <c r="Q21" s="8"/>
      <c r="R21" s="8">
        <v>0.75749999999999995</v>
      </c>
      <c r="S21" s="8">
        <v>0.747</v>
      </c>
      <c r="T21" s="8"/>
      <c r="U21" s="8"/>
    </row>
    <row r="22" spans="1:22">
      <c r="A22" t="s">
        <v>60</v>
      </c>
      <c r="B22" s="8">
        <f>1-0.28057554</f>
        <v>0.71942445999999993</v>
      </c>
      <c r="C22" s="8"/>
      <c r="D22" s="8">
        <v>0.67399999999999904</v>
      </c>
      <c r="E22" s="8">
        <v>0.755</v>
      </c>
      <c r="F22" s="8">
        <v>0.74199999999999999</v>
      </c>
      <c r="G22" s="8">
        <v>0.74199999999999999</v>
      </c>
      <c r="H22" s="8">
        <v>0.70799999999999996</v>
      </c>
      <c r="I22" s="8">
        <v>0.66799999999999904</v>
      </c>
      <c r="J22" s="8">
        <v>0.81988000000000005</v>
      </c>
      <c r="K22" s="8">
        <v>0.80745</v>
      </c>
      <c r="L22" s="8">
        <v>0.81399999999999995</v>
      </c>
      <c r="M22" s="8">
        <v>0.81399999999999995</v>
      </c>
      <c r="N22" s="8"/>
      <c r="O22" s="8"/>
      <c r="P22" s="8"/>
      <c r="Q22" s="8"/>
      <c r="R22" s="8">
        <v>0.72670999999999997</v>
      </c>
      <c r="S22" s="8">
        <v>0.80699999999999905</v>
      </c>
      <c r="T22" s="8"/>
      <c r="U22" s="8"/>
    </row>
    <row r="23" spans="1:22">
      <c r="A23" t="s">
        <v>21</v>
      </c>
      <c r="B23" s="13"/>
      <c r="C23" s="8"/>
      <c r="D23" s="23">
        <v>0.88</v>
      </c>
      <c r="E23" s="8">
        <v>0.75</v>
      </c>
      <c r="F23" s="8">
        <v>0.88</v>
      </c>
      <c r="G23" s="8">
        <v>0.77</v>
      </c>
      <c r="H23" s="8">
        <v>0.87</v>
      </c>
      <c r="I23" s="8">
        <v>0.83</v>
      </c>
      <c r="J23" s="23">
        <v>0.86</v>
      </c>
      <c r="K23" s="23">
        <v>0.82</v>
      </c>
      <c r="L23" s="23">
        <v>0.87</v>
      </c>
      <c r="M23" s="14">
        <v>0.87</v>
      </c>
      <c r="N23" s="23">
        <v>0.87</v>
      </c>
      <c r="O23" s="23">
        <v>0.77300000000000002</v>
      </c>
      <c r="P23" s="23">
        <v>0.85</v>
      </c>
      <c r="Q23" s="23">
        <f>1-0.14</f>
        <v>0.86</v>
      </c>
      <c r="R23" s="8">
        <v>0.77</v>
      </c>
      <c r="S23" s="8">
        <v>0.82</v>
      </c>
      <c r="T23" s="8">
        <v>0.874</v>
      </c>
      <c r="U23" s="8">
        <v>0.85499999999999998</v>
      </c>
      <c r="V23" s="6"/>
    </row>
    <row r="24" spans="1:22">
      <c r="A24" t="s">
        <v>65</v>
      </c>
      <c r="B24" s="8">
        <v>0.65</v>
      </c>
      <c r="C24" s="8"/>
      <c r="D24" s="8">
        <v>0.55000000000000004</v>
      </c>
      <c r="E24" s="8">
        <v>0.86</v>
      </c>
      <c r="F24" s="8">
        <v>0.92500000000000004</v>
      </c>
      <c r="G24" s="8">
        <v>0.75</v>
      </c>
      <c r="H24" s="8">
        <v>0.86899999999999999</v>
      </c>
      <c r="I24" s="8">
        <v>0.875</v>
      </c>
      <c r="J24" s="8">
        <v>0.92444000000000004</v>
      </c>
      <c r="K24" s="8">
        <v>0.93332999999999999</v>
      </c>
      <c r="L24" s="8">
        <v>0.94399999999999995</v>
      </c>
      <c r="M24" s="8">
        <v>0.94</v>
      </c>
      <c r="N24" s="13"/>
      <c r="O24" s="13"/>
      <c r="P24" s="8"/>
      <c r="Q24" s="8"/>
      <c r="R24" s="8">
        <v>0.88244</v>
      </c>
      <c r="S24" s="8">
        <v>0.89</v>
      </c>
      <c r="T24" s="8"/>
      <c r="U24" s="8"/>
    </row>
    <row r="25" spans="1:22">
      <c r="A25" t="s">
        <v>28</v>
      </c>
      <c r="B25" s="13">
        <v>0.82200000000000006</v>
      </c>
      <c r="C25" s="8">
        <v>1</v>
      </c>
      <c r="D25" s="23">
        <v>0.79699999999999993</v>
      </c>
      <c r="E25" s="8">
        <v>0.69</v>
      </c>
      <c r="F25" s="8">
        <v>0.79699999999999904</v>
      </c>
      <c r="G25" s="8">
        <v>0.76800000000000002</v>
      </c>
      <c r="H25" s="8">
        <v>0.74099999999999999</v>
      </c>
      <c r="I25" s="8">
        <v>0.76800000000000002</v>
      </c>
      <c r="J25" s="23">
        <v>0.95469999999999999</v>
      </c>
      <c r="K25" s="23">
        <v>0.59233000000000002</v>
      </c>
      <c r="L25" s="23">
        <v>1</v>
      </c>
      <c r="M25" s="14">
        <v>0.94499999999999995</v>
      </c>
      <c r="N25" s="23">
        <v>0.99419299999999999</v>
      </c>
      <c r="O25" s="23">
        <v>0.99593299999999996</v>
      </c>
      <c r="P25" s="23"/>
      <c r="Q25" s="23">
        <f>1-0.003</f>
        <v>0.997</v>
      </c>
      <c r="R25" s="8">
        <v>0.80371999999999999</v>
      </c>
      <c r="S25" s="8">
        <v>1</v>
      </c>
      <c r="T25" s="8">
        <v>1</v>
      </c>
      <c r="U25" s="8">
        <v>0.81699999999999995</v>
      </c>
      <c r="V25" s="6"/>
    </row>
    <row r="26" spans="1:22">
      <c r="A26" t="s">
        <v>77</v>
      </c>
      <c r="B26" s="8">
        <f>1-0.276617819</f>
        <v>0.72338218100000007</v>
      </c>
      <c r="C26" s="8"/>
      <c r="D26" s="8">
        <v>0.55000000000000004</v>
      </c>
      <c r="E26" s="8">
        <v>0.48299999999999998</v>
      </c>
      <c r="F26" s="8">
        <v>0.625</v>
      </c>
      <c r="G26" s="8">
        <v>0.60099999999999998</v>
      </c>
      <c r="H26" s="8">
        <v>0.52400000000000002</v>
      </c>
      <c r="I26" s="8">
        <v>0.57499999999999996</v>
      </c>
      <c r="J26" s="8"/>
      <c r="K26" s="8">
        <v>0.63766</v>
      </c>
      <c r="L26" s="8">
        <v>0.71799999999999997</v>
      </c>
      <c r="M26" s="8">
        <v>0.68599999999999905</v>
      </c>
      <c r="N26" s="8"/>
      <c r="O26" s="8"/>
      <c r="P26" s="8"/>
      <c r="Q26" s="8"/>
      <c r="R26" s="8">
        <v>0.51588999999999996</v>
      </c>
      <c r="S26" s="8">
        <v>0.64900000000000002</v>
      </c>
      <c r="T26" s="8"/>
      <c r="U26" s="8"/>
    </row>
    <row r="27" spans="1:22">
      <c r="A27" t="s">
        <v>6</v>
      </c>
      <c r="B27" s="13">
        <v>0.84799999999999998</v>
      </c>
      <c r="C27" s="8">
        <v>0.89500000000000002</v>
      </c>
      <c r="D27" s="16">
        <v>0.71399999999999997</v>
      </c>
      <c r="E27" s="8">
        <v>0.49199999999999999</v>
      </c>
      <c r="F27" s="8">
        <v>0.80800000000000005</v>
      </c>
      <c r="G27" s="8">
        <v>0.80800000000000005</v>
      </c>
      <c r="H27" s="8">
        <v>0.83799999999999997</v>
      </c>
      <c r="I27" s="8">
        <v>0.84</v>
      </c>
      <c r="J27" s="23">
        <v>0.74911000000000005</v>
      </c>
      <c r="K27" s="23">
        <v>0.76271999999999995</v>
      </c>
      <c r="L27" s="23">
        <v>0.79</v>
      </c>
      <c r="M27" s="14">
        <v>0.753</v>
      </c>
      <c r="N27" s="16">
        <v>0.65858000000000005</v>
      </c>
      <c r="O27" s="16">
        <v>0.5893489999999999</v>
      </c>
      <c r="P27" s="16">
        <v>0.78100000000000003</v>
      </c>
      <c r="Q27" s="16">
        <f>1-0.244</f>
        <v>0.75600000000000001</v>
      </c>
      <c r="R27" s="8">
        <v>0.69230999999999998</v>
      </c>
      <c r="S27" s="8">
        <v>0.75900000000000001</v>
      </c>
      <c r="T27" s="8">
        <v>0.78249999999999997</v>
      </c>
      <c r="U27" s="8">
        <v>0.76600000000000001</v>
      </c>
      <c r="V27" s="6"/>
    </row>
    <row r="28" spans="1:22" ht="14.25" customHeight="1">
      <c r="A28" t="s">
        <v>22</v>
      </c>
      <c r="B28" s="13">
        <v>0.90900000000000003</v>
      </c>
      <c r="C28" s="8">
        <v>0.90900000000000003</v>
      </c>
      <c r="D28" s="23">
        <v>0.78400000000000003</v>
      </c>
      <c r="E28" s="8">
        <v>0.84099999999999997</v>
      </c>
      <c r="F28" s="8">
        <v>0.88600000000000001</v>
      </c>
      <c r="G28" s="8">
        <v>0.83</v>
      </c>
      <c r="H28" s="8">
        <v>0.83</v>
      </c>
      <c r="I28" s="8">
        <v>0.83</v>
      </c>
      <c r="J28" s="23">
        <v>0.80681999999999998</v>
      </c>
      <c r="K28" s="23">
        <v>0.75</v>
      </c>
      <c r="L28" s="23">
        <v>1</v>
      </c>
      <c r="M28" s="14">
        <v>0.96599999999999997</v>
      </c>
      <c r="N28" s="23">
        <v>0.48863600000000001</v>
      </c>
      <c r="O28" s="23">
        <v>0.91022399999999992</v>
      </c>
      <c r="P28" s="23">
        <v>0.97699999999999998</v>
      </c>
      <c r="Q28" s="23">
        <f>1-0.114</f>
        <v>0.88600000000000001</v>
      </c>
      <c r="R28" s="8">
        <v>0.86363999999999996</v>
      </c>
      <c r="S28" s="8">
        <v>0.96599999999999997</v>
      </c>
      <c r="T28" s="8">
        <v>0.95220000000000005</v>
      </c>
      <c r="U28" s="8">
        <v>0.94899999999999995</v>
      </c>
      <c r="V28" s="6"/>
    </row>
    <row r="29" spans="1:22">
      <c r="A29" t="s">
        <v>16</v>
      </c>
      <c r="B29" s="13">
        <v>0.93700000000000006</v>
      </c>
      <c r="C29" s="8">
        <v>0.94299999999999995</v>
      </c>
      <c r="D29" s="23">
        <v>0.76900000000000002</v>
      </c>
      <c r="E29" s="8">
        <v>0.54</v>
      </c>
      <c r="F29" s="8">
        <v>0.91200000000000003</v>
      </c>
      <c r="G29" s="8">
        <v>0.90500000000000003</v>
      </c>
      <c r="H29" s="8">
        <v>0.89600000000000002</v>
      </c>
      <c r="I29" s="8">
        <v>0.90600000000000003</v>
      </c>
      <c r="J29" s="23">
        <v>0.82926999999999995</v>
      </c>
      <c r="K29" s="23">
        <v>0.75219999999999998</v>
      </c>
      <c r="L29" s="23">
        <v>0.95799999999999996</v>
      </c>
      <c r="M29" s="14">
        <v>0.92100000000000004</v>
      </c>
      <c r="N29" s="23">
        <v>0.662439</v>
      </c>
      <c r="O29" s="23">
        <v>0.67170699999999994</v>
      </c>
      <c r="P29" s="23"/>
      <c r="Q29" s="23">
        <f>1-0.1</f>
        <v>0.9</v>
      </c>
      <c r="R29" s="8">
        <v>0.72633999999999999</v>
      </c>
      <c r="S29" s="8">
        <v>0.89700000000000002</v>
      </c>
      <c r="T29" s="8">
        <v>0.94130000000000003</v>
      </c>
      <c r="U29" s="8">
        <v>0.91</v>
      </c>
      <c r="V29" s="6"/>
    </row>
    <row r="30" spans="1:22">
      <c r="A30" t="s">
        <v>11</v>
      </c>
      <c r="B30" s="13">
        <v>0.96599999999999997</v>
      </c>
      <c r="C30" s="8">
        <v>0.97099999999999997</v>
      </c>
      <c r="D30" s="23">
        <v>0.78300000000000003</v>
      </c>
      <c r="E30" s="8">
        <v>0.56000000000000005</v>
      </c>
      <c r="F30" s="8">
        <v>0.84599999999999997</v>
      </c>
      <c r="G30" s="8">
        <v>0.82299999999999995</v>
      </c>
      <c r="H30" s="8">
        <v>0.77700000000000002</v>
      </c>
      <c r="I30" s="8">
        <v>0.78900000000000003</v>
      </c>
      <c r="J30" s="23">
        <v>0.87429000000000001</v>
      </c>
      <c r="K30" s="23">
        <v>0.77714000000000005</v>
      </c>
      <c r="L30" s="23">
        <v>0.98899999999999999</v>
      </c>
      <c r="M30" s="14">
        <v>0.94299999999999995</v>
      </c>
      <c r="N30" s="23">
        <v>0.77710000000000001</v>
      </c>
      <c r="O30" s="23">
        <v>0.80279999999999996</v>
      </c>
      <c r="P30" s="16">
        <v>0.92600000000000005</v>
      </c>
      <c r="Q30" s="16">
        <f>1-0.017</f>
        <v>0.98299999999999998</v>
      </c>
      <c r="R30" s="8">
        <v>0.65713999999999995</v>
      </c>
      <c r="S30" s="8">
        <v>0.98299999999999998</v>
      </c>
      <c r="T30" s="8">
        <v>0.93369999999999997</v>
      </c>
      <c r="U30" s="8">
        <v>0.92</v>
      </c>
      <c r="V30" s="6"/>
    </row>
    <row r="31" spans="1:22">
      <c r="A31" t="s">
        <v>56</v>
      </c>
      <c r="B31" s="8">
        <f>1-0.181818182</f>
        <v>0.81818181800000001</v>
      </c>
      <c r="C31" s="8"/>
      <c r="D31" s="8">
        <v>0.65900000000000003</v>
      </c>
      <c r="E31" s="8">
        <v>0.496</v>
      </c>
      <c r="F31" s="8">
        <v>0.65900000000000003</v>
      </c>
      <c r="G31" s="8">
        <v>0.56200000000000006</v>
      </c>
      <c r="H31" s="8">
        <v>0.60199999999999998</v>
      </c>
      <c r="I31" s="8">
        <v>0.61399999999999999</v>
      </c>
      <c r="J31" s="8">
        <v>0.80922000000000005</v>
      </c>
      <c r="K31" s="8">
        <v>0.63732</v>
      </c>
      <c r="L31" s="8">
        <v>0.91700000000000004</v>
      </c>
      <c r="M31" s="8">
        <v>0.876</v>
      </c>
      <c r="N31" s="8"/>
      <c r="O31" s="8"/>
      <c r="P31" s="8"/>
      <c r="Q31" s="8"/>
      <c r="R31" s="8">
        <v>0.49986000000000003</v>
      </c>
      <c r="S31" s="8">
        <v>0.90400000000000003</v>
      </c>
      <c r="T31" s="8"/>
      <c r="U31" s="8"/>
    </row>
    <row r="32" spans="1:22">
      <c r="A32" t="s">
        <v>57</v>
      </c>
      <c r="B32" s="8">
        <f>1-0.265432099</f>
        <v>0.73456790100000002</v>
      </c>
      <c r="C32" s="8"/>
      <c r="D32" s="8">
        <v>0.55800000000000005</v>
      </c>
      <c r="E32" s="8">
        <v>0.5</v>
      </c>
      <c r="F32" s="8">
        <v>0.58599999999999997</v>
      </c>
      <c r="G32" s="8">
        <v>0.59399999999999997</v>
      </c>
      <c r="H32" s="8">
        <v>0.63</v>
      </c>
      <c r="I32" s="8">
        <v>0.65300000000000002</v>
      </c>
      <c r="J32" s="8">
        <v>0.66776999999999997</v>
      </c>
      <c r="K32" s="8">
        <v>0.54400000000000004</v>
      </c>
      <c r="L32" s="8">
        <v>0.89100000000000001</v>
      </c>
      <c r="M32" s="8">
        <v>0.8</v>
      </c>
      <c r="N32" s="8"/>
      <c r="O32" s="8"/>
      <c r="P32" s="8"/>
      <c r="Q32" s="8"/>
      <c r="R32" s="8">
        <v>0.50824999999999998</v>
      </c>
      <c r="S32" s="8">
        <v>0.88900000000000001</v>
      </c>
      <c r="T32" s="8"/>
      <c r="U32" s="8"/>
    </row>
    <row r="33" spans="1:22">
      <c r="A33" t="s">
        <v>24</v>
      </c>
      <c r="B33" s="13">
        <v>0.99299999999999999</v>
      </c>
      <c r="C33" s="8">
        <v>0.99299999999999999</v>
      </c>
      <c r="D33" s="23">
        <v>0.91300000000000003</v>
      </c>
      <c r="E33" s="8">
        <v>0.753</v>
      </c>
      <c r="F33" s="8">
        <v>0.91300000000000003</v>
      </c>
      <c r="G33" s="8">
        <v>0.90700000000000003</v>
      </c>
      <c r="H33" s="8">
        <v>0.88</v>
      </c>
      <c r="I33" s="8">
        <v>0.86699999999999999</v>
      </c>
      <c r="J33" s="23">
        <v>0.94</v>
      </c>
      <c r="K33" s="23">
        <v>0.89332999999999996</v>
      </c>
      <c r="L33" s="23">
        <v>1</v>
      </c>
      <c r="M33" s="14">
        <v>0.94</v>
      </c>
      <c r="N33" s="23">
        <v>0.89333300000000004</v>
      </c>
      <c r="O33" s="23">
        <v>0.93933299999999997</v>
      </c>
      <c r="P33" s="23">
        <v>0.97299999999999998</v>
      </c>
      <c r="Q33" s="23">
        <f>1-0.013</f>
        <v>0.98699999999999999</v>
      </c>
      <c r="R33" s="8">
        <v>0.78666999999999998</v>
      </c>
      <c r="S33" s="8">
        <v>1</v>
      </c>
      <c r="T33" s="8">
        <v>1</v>
      </c>
      <c r="U33" s="8">
        <v>0.98899999999999999</v>
      </c>
      <c r="V33" s="6"/>
    </row>
    <row r="34" spans="1:22">
      <c r="A34" t="s">
        <v>66</v>
      </c>
      <c r="B34" s="8"/>
      <c r="C34" s="8"/>
      <c r="D34" s="8">
        <v>0.6</v>
      </c>
      <c r="E34" s="8">
        <v>0.76200000000000001</v>
      </c>
      <c r="F34" s="8">
        <v>0.6</v>
      </c>
      <c r="G34" s="8">
        <v>0.46699999999999903</v>
      </c>
      <c r="H34" s="8">
        <v>0.63800000000000001</v>
      </c>
      <c r="I34" s="8">
        <v>0.495</v>
      </c>
      <c r="J34" s="8">
        <v>0.69523999999999997</v>
      </c>
      <c r="K34" s="8">
        <v>0.68571000000000004</v>
      </c>
      <c r="L34" s="8">
        <v>0.65700000000000003</v>
      </c>
      <c r="M34" s="8">
        <v>0.63800000000000001</v>
      </c>
      <c r="N34" s="8"/>
      <c r="O34" s="8"/>
      <c r="P34" s="8"/>
      <c r="Q34" s="8"/>
      <c r="R34" s="8">
        <v>0.74285999999999996</v>
      </c>
      <c r="S34" s="8">
        <v>0.71399999999999997</v>
      </c>
      <c r="T34" s="8"/>
      <c r="U34" s="8"/>
    </row>
    <row r="35" spans="1:22">
      <c r="A35" t="s">
        <v>58</v>
      </c>
      <c r="B35" s="8"/>
      <c r="C35" s="8"/>
      <c r="D35" s="8">
        <v>0.80099999999999905</v>
      </c>
      <c r="E35" s="8">
        <v>0.81799999999999995</v>
      </c>
      <c r="F35" s="8">
        <v>0.80299999999999905</v>
      </c>
      <c r="G35" s="8">
        <v>0.79800000000000004</v>
      </c>
      <c r="H35" s="8">
        <v>0.80800000000000005</v>
      </c>
      <c r="I35" s="8">
        <v>0.78800000000000003</v>
      </c>
      <c r="J35" s="8">
        <v>0.85</v>
      </c>
      <c r="K35" s="8">
        <v>0.82199999999999995</v>
      </c>
      <c r="L35" s="8">
        <v>0.87</v>
      </c>
      <c r="M35" s="8">
        <v>0.84799999999999998</v>
      </c>
      <c r="N35" s="8"/>
      <c r="O35" s="8"/>
      <c r="P35" s="8"/>
      <c r="Q35" s="8"/>
      <c r="R35" s="8">
        <v>0.83099999999999996</v>
      </c>
      <c r="S35" s="8">
        <v>0.84799999999999998</v>
      </c>
      <c r="T35" s="8"/>
      <c r="U35" s="8"/>
    </row>
    <row r="36" spans="1:22">
      <c r="A36" t="s">
        <v>42</v>
      </c>
      <c r="B36" s="8">
        <v>0.415584415584415</v>
      </c>
      <c r="C36" s="8">
        <v>0.51900000000000002</v>
      </c>
      <c r="D36" s="8">
        <v>0.37</v>
      </c>
      <c r="E36" s="8">
        <v>0.39300000000000002</v>
      </c>
      <c r="F36" s="8">
        <v>0.41199999999999998</v>
      </c>
      <c r="G36" s="8">
        <v>0.377</v>
      </c>
      <c r="H36" s="8">
        <v>0.39</v>
      </c>
      <c r="I36" s="8">
        <v>0.42499999999999999</v>
      </c>
      <c r="J36" s="8">
        <v>0.45455000000000001</v>
      </c>
      <c r="K36" s="14">
        <v>0.43830999999999998</v>
      </c>
      <c r="L36" s="13">
        <v>0.46400000000000002</v>
      </c>
      <c r="M36" s="8">
        <v>0.39300000000000002</v>
      </c>
      <c r="N36" s="13"/>
      <c r="O36" s="8">
        <v>0.38441700000000006</v>
      </c>
      <c r="P36" s="13"/>
      <c r="Q36" s="17">
        <f>1-0.575</f>
        <v>0.42500000000000004</v>
      </c>
      <c r="R36" s="8">
        <v>0.43830999999999998</v>
      </c>
      <c r="S36" s="8">
        <v>0.41599999999999998</v>
      </c>
      <c r="T36" s="8">
        <v>0.46819999999999995</v>
      </c>
      <c r="U36" s="8">
        <v>0.51200000000000001</v>
      </c>
      <c r="V36" s="6"/>
    </row>
    <row r="37" spans="1:22">
      <c r="A37" t="s">
        <v>112</v>
      </c>
      <c r="B37" s="8"/>
      <c r="C37" s="8"/>
      <c r="D37" s="8">
        <v>0.35</v>
      </c>
      <c r="E37" s="8">
        <v>0.15</v>
      </c>
      <c r="F37" s="8">
        <v>0.65800000000000003</v>
      </c>
      <c r="G37" s="8">
        <v>0.628</v>
      </c>
      <c r="H37" s="8">
        <v>0.63300000000000001</v>
      </c>
      <c r="I37" s="8"/>
      <c r="J37" s="8"/>
      <c r="K37" s="14"/>
      <c r="L37" s="8">
        <v>1</v>
      </c>
      <c r="M37" s="8">
        <v>0.995</v>
      </c>
      <c r="N37" s="13"/>
      <c r="O37" s="8">
        <v>0.78700000000000003</v>
      </c>
      <c r="P37" s="8"/>
      <c r="Q37" s="8">
        <v>1</v>
      </c>
      <c r="R37" s="8">
        <v>0.28666999999999998</v>
      </c>
      <c r="S37" s="8">
        <v>0.998</v>
      </c>
      <c r="T37" s="8"/>
      <c r="U37" s="8"/>
      <c r="V37" s="5"/>
    </row>
    <row r="38" spans="1:22">
      <c r="A38" t="s">
        <v>67</v>
      </c>
      <c r="B38" s="8">
        <f>1-0.078921807</f>
        <v>0.92107819300000005</v>
      </c>
      <c r="C38" s="8"/>
      <c r="D38" s="8">
        <v>0.51600000000000001</v>
      </c>
      <c r="E38" s="8">
        <v>0.54699999999999904</v>
      </c>
      <c r="F38" s="8">
        <v>0.53100000000000003</v>
      </c>
      <c r="G38" s="8">
        <v>0.53100000000000003</v>
      </c>
      <c r="H38" s="8">
        <v>0.54699999999999904</v>
      </c>
      <c r="I38" s="8">
        <v>0.53100000000000003</v>
      </c>
      <c r="J38" s="8">
        <v>0.59375</v>
      </c>
      <c r="K38" s="8">
        <v>0.59375</v>
      </c>
      <c r="L38" s="8">
        <v>0.625</v>
      </c>
      <c r="M38" s="8">
        <v>0.625</v>
      </c>
      <c r="N38" s="8"/>
      <c r="O38" s="8"/>
      <c r="P38" s="8"/>
      <c r="Q38" s="8"/>
      <c r="R38" s="8">
        <v>0.57811999999999997</v>
      </c>
      <c r="S38" s="8">
        <v>0.59399999999999997</v>
      </c>
      <c r="T38" s="8"/>
      <c r="U38" s="8"/>
    </row>
    <row r="39" spans="1:22">
      <c r="A39" t="s">
        <v>43</v>
      </c>
      <c r="B39" s="8">
        <v>0.43272727272727202</v>
      </c>
      <c r="C39" s="8">
        <v>0.44899999999999995</v>
      </c>
      <c r="D39" s="8">
        <v>0.34200000000000003</v>
      </c>
      <c r="E39" s="8">
        <v>0.193</v>
      </c>
      <c r="F39" s="8">
        <v>0.38700000000000001</v>
      </c>
      <c r="G39" s="8">
        <v>0.38400000000000001</v>
      </c>
      <c r="H39" s="8">
        <v>0.38</v>
      </c>
      <c r="I39" s="8">
        <v>0.38500000000000001</v>
      </c>
      <c r="J39" s="8">
        <v>0.32363999999999998</v>
      </c>
      <c r="K39" s="14">
        <v>0.30726999999999999</v>
      </c>
      <c r="L39" s="13">
        <v>0.48899999999999999</v>
      </c>
      <c r="M39" s="8">
        <v>0.34699999999999998</v>
      </c>
      <c r="N39" s="13"/>
      <c r="O39" s="8">
        <v>0.26600000000000001</v>
      </c>
      <c r="P39" s="13"/>
      <c r="Q39" s="15">
        <f>1-0.593</f>
        <v>0.40700000000000003</v>
      </c>
      <c r="R39" s="8">
        <v>0.21454999999999999</v>
      </c>
      <c r="S39" s="8">
        <v>0.42699999999999999</v>
      </c>
      <c r="T39" s="8">
        <v>0.42730000000000001</v>
      </c>
      <c r="U39" s="8">
        <v>0.39700000000000002</v>
      </c>
      <c r="V39" s="6"/>
    </row>
    <row r="40" spans="1:22">
      <c r="A40" t="s">
        <v>68</v>
      </c>
      <c r="B40" s="8"/>
      <c r="C40" s="8"/>
      <c r="D40" s="8">
        <v>0.56200000000000006</v>
      </c>
      <c r="E40" s="8">
        <v>0.60099999999999998</v>
      </c>
      <c r="F40" s="8">
        <v>0.57799999999999996</v>
      </c>
      <c r="G40" s="8">
        <v>0.35499999999999998</v>
      </c>
      <c r="H40" s="8">
        <v>0.34699999999999998</v>
      </c>
      <c r="I40" s="8">
        <v>0.36</v>
      </c>
      <c r="J40" s="8">
        <v>0.60758000000000001</v>
      </c>
      <c r="K40" s="8">
        <v>0.61919000000000002</v>
      </c>
      <c r="L40" s="8">
        <v>0.52100000000000002</v>
      </c>
      <c r="M40" s="8">
        <v>0.53499999999999903</v>
      </c>
      <c r="N40" s="8"/>
      <c r="O40" s="8"/>
      <c r="P40" s="8"/>
      <c r="Q40" s="8"/>
      <c r="R40" s="8">
        <v>0.62929000000000002</v>
      </c>
      <c r="S40" s="8">
        <v>0.56999999999999995</v>
      </c>
      <c r="T40" s="8"/>
      <c r="U40" s="8"/>
    </row>
    <row r="41" spans="1:22">
      <c r="A41" t="s">
        <v>32</v>
      </c>
      <c r="B41" s="13">
        <v>0.96099999999999997</v>
      </c>
      <c r="C41" s="8">
        <v>0.96399999999999997</v>
      </c>
      <c r="D41" s="23">
        <v>0.95499999999999996</v>
      </c>
      <c r="E41" s="8">
        <v>0.91800000000000004</v>
      </c>
      <c r="F41" s="8">
        <v>0.95499999999999996</v>
      </c>
      <c r="G41" s="8">
        <v>0.95</v>
      </c>
      <c r="H41" s="8">
        <v>0.92999999999999905</v>
      </c>
      <c r="I41" s="8">
        <v>0.95199999999999996</v>
      </c>
      <c r="J41" s="23">
        <v>0.96016000000000001</v>
      </c>
      <c r="K41" s="23">
        <v>0.96599000000000002</v>
      </c>
      <c r="L41" s="23">
        <v>0.94699999999999995</v>
      </c>
      <c r="M41" s="14">
        <v>0.94699999999999995</v>
      </c>
      <c r="N41" s="23">
        <v>0.93586000000000003</v>
      </c>
      <c r="O41" s="23">
        <v>0.90505300000000011</v>
      </c>
      <c r="P41" s="23"/>
      <c r="Q41" s="23">
        <f>1-0.089</f>
        <v>0.91100000000000003</v>
      </c>
      <c r="R41" s="8">
        <v>0.89893000000000001</v>
      </c>
      <c r="S41" s="8">
        <v>0.91400000000000003</v>
      </c>
      <c r="T41" s="8">
        <v>0.96950000000000003</v>
      </c>
      <c r="U41" s="8">
        <v>0.90400000000000003</v>
      </c>
      <c r="V41" s="6"/>
    </row>
    <row r="42" spans="1:22">
      <c r="A42" t="s">
        <v>78</v>
      </c>
      <c r="B42" s="8">
        <f>1-0.232</f>
        <v>0.76800000000000002</v>
      </c>
      <c r="C42" s="8"/>
      <c r="D42" s="8">
        <v>0.49299999999999999</v>
      </c>
      <c r="E42" s="8">
        <v>0.439999999999999</v>
      </c>
      <c r="F42" s="8">
        <v>0.79500000000000004</v>
      </c>
      <c r="G42" s="8">
        <v>0.79500000000000004</v>
      </c>
      <c r="H42" s="8">
        <v>0.71499999999999997</v>
      </c>
      <c r="I42" s="8">
        <v>0.74399999999999999</v>
      </c>
      <c r="J42" s="8">
        <v>0.48532999999999998</v>
      </c>
      <c r="K42" s="8">
        <v>0.57599999999999996</v>
      </c>
      <c r="L42" s="8">
        <v>0.72</v>
      </c>
      <c r="M42" s="8">
        <v>0.78100000000000003</v>
      </c>
      <c r="N42" s="8"/>
      <c r="O42" s="8"/>
      <c r="P42" s="8"/>
      <c r="Q42" s="8"/>
      <c r="R42" s="8">
        <v>0.42132999999999998</v>
      </c>
      <c r="S42" s="8">
        <v>0.69599999999999995</v>
      </c>
      <c r="T42" s="8"/>
      <c r="U42" s="8"/>
    </row>
    <row r="43" spans="1:22">
      <c r="A43" t="s">
        <v>13</v>
      </c>
      <c r="B43" s="13">
        <v>0.88500000000000001</v>
      </c>
      <c r="C43" s="8">
        <v>0.83599999999999997</v>
      </c>
      <c r="D43" s="23">
        <v>0.754</v>
      </c>
      <c r="E43" s="8">
        <v>0.68899999999999995</v>
      </c>
      <c r="F43" s="8">
        <v>0.86899999999999999</v>
      </c>
      <c r="G43" s="8">
        <v>0.86899999999999999</v>
      </c>
      <c r="H43" s="8">
        <v>0.90200000000000002</v>
      </c>
      <c r="I43" s="8">
        <v>0.93399999999999905</v>
      </c>
      <c r="J43" s="23">
        <v>0.72131000000000001</v>
      </c>
      <c r="K43" s="23">
        <v>0.73770000000000002</v>
      </c>
      <c r="L43" s="23">
        <v>0.85199999999999998</v>
      </c>
      <c r="M43" s="14">
        <v>0.90200000000000002</v>
      </c>
      <c r="N43" s="23">
        <v>0.42623</v>
      </c>
      <c r="O43" s="23">
        <v>0.70491699999999979</v>
      </c>
      <c r="P43" s="23">
        <v>0.83599999999999997</v>
      </c>
      <c r="Q43" s="23">
        <f>1-0.23</f>
        <v>0.77</v>
      </c>
      <c r="R43" s="8">
        <v>0.67213000000000001</v>
      </c>
      <c r="S43" s="8">
        <v>0.73799999999999999</v>
      </c>
      <c r="T43" s="8">
        <v>0.82299999999999995</v>
      </c>
      <c r="U43" s="8">
        <v>0.74299999999999999</v>
      </c>
      <c r="V43" s="6"/>
    </row>
    <row r="44" spans="1:22">
      <c r="A44" t="s">
        <v>12</v>
      </c>
      <c r="B44" s="13">
        <v>0.76700000000000002</v>
      </c>
      <c r="C44" s="8">
        <v>0.753</v>
      </c>
      <c r="D44" s="23">
        <v>0.57499999999999996</v>
      </c>
      <c r="E44" s="8">
        <v>0.58899999999999997</v>
      </c>
      <c r="F44" s="8">
        <v>0.71199999999999997</v>
      </c>
      <c r="G44" s="8">
        <v>0.72599999999999998</v>
      </c>
      <c r="H44" s="8">
        <v>0.80800000000000005</v>
      </c>
      <c r="I44" s="8">
        <v>0.71199999999999997</v>
      </c>
      <c r="J44" s="23">
        <v>0.63014000000000003</v>
      </c>
      <c r="K44" s="23">
        <v>0.72602999999999995</v>
      </c>
      <c r="L44" s="23">
        <v>0.65799999999999903</v>
      </c>
      <c r="M44" s="14">
        <v>0.72599999999999998</v>
      </c>
      <c r="N44" s="23">
        <v>0.54794500000000002</v>
      </c>
      <c r="O44" s="23">
        <v>0.59726099999999993</v>
      </c>
      <c r="P44" s="23">
        <v>0.53400000000000003</v>
      </c>
      <c r="Q44" s="23">
        <f>1-0.342</f>
        <v>0.65799999999999992</v>
      </c>
      <c r="R44" s="8">
        <v>0.65752999999999995</v>
      </c>
      <c r="S44" s="8">
        <v>0.71199999999999997</v>
      </c>
      <c r="T44" s="8">
        <v>0.80269999999999997</v>
      </c>
      <c r="U44" s="8">
        <v>0.73799999999999999</v>
      </c>
      <c r="V44" s="6"/>
    </row>
    <row r="45" spans="1:22">
      <c r="A45" t="s">
        <v>18</v>
      </c>
      <c r="B45" s="13">
        <v>0.95</v>
      </c>
      <c r="C45" s="8">
        <v>0.96399999999999997</v>
      </c>
      <c r="D45" s="23">
        <v>0.91400000000000003</v>
      </c>
      <c r="E45" s="8">
        <v>0.96699999999999997</v>
      </c>
      <c r="F45" s="8">
        <v>0.91400000000000003</v>
      </c>
      <c r="G45" s="8">
        <v>0.93399999999999905</v>
      </c>
      <c r="H45" s="8">
        <v>0.93399999999999905</v>
      </c>
      <c r="I45" s="8">
        <v>0.93399999999999905</v>
      </c>
      <c r="J45" s="23">
        <v>0.94286000000000003</v>
      </c>
      <c r="K45" s="23">
        <v>0.87804000000000004</v>
      </c>
      <c r="L45" s="23">
        <v>0.94199999999999995</v>
      </c>
      <c r="M45" s="14">
        <v>0.90800000000000003</v>
      </c>
      <c r="N45" s="23">
        <v>0.65629000000000004</v>
      </c>
      <c r="O45" s="23">
        <v>0.96720600000000001</v>
      </c>
      <c r="P45" s="23"/>
      <c r="Q45" s="23">
        <f>1-0.199</f>
        <v>0.80099999999999993</v>
      </c>
      <c r="R45" s="8">
        <v>0.86268999999999996</v>
      </c>
      <c r="S45" s="8">
        <v>0.93599999999999905</v>
      </c>
      <c r="T45" s="8">
        <v>0.95430000000000004</v>
      </c>
      <c r="U45" s="8">
        <v>0.96299999999999997</v>
      </c>
      <c r="V45" s="6"/>
    </row>
    <row r="46" spans="1:22">
      <c r="A46" t="s">
        <v>79</v>
      </c>
      <c r="B46" s="8"/>
      <c r="C46" s="8"/>
      <c r="D46" s="8">
        <v>0.93300000000000005</v>
      </c>
      <c r="E46" s="8">
        <v>0.93300000000000005</v>
      </c>
      <c r="F46" s="8">
        <v>0.93300000000000005</v>
      </c>
      <c r="G46" s="8">
        <v>0.93300000000000005</v>
      </c>
      <c r="H46" s="8">
        <v>0.93300000000000005</v>
      </c>
      <c r="I46" s="8">
        <v>0.93300000000000005</v>
      </c>
      <c r="J46" s="8">
        <v>0.93332999999999999</v>
      </c>
      <c r="K46" s="8">
        <v>0.91666999999999998</v>
      </c>
      <c r="L46" s="8">
        <v>0.9</v>
      </c>
      <c r="M46" s="8">
        <v>0.93300000000000005</v>
      </c>
      <c r="N46" s="8"/>
      <c r="O46" s="8"/>
      <c r="P46" s="8"/>
      <c r="Q46" s="8"/>
      <c r="R46" s="8">
        <v>0.95</v>
      </c>
      <c r="S46" s="8">
        <v>0.83299999999999996</v>
      </c>
      <c r="T46" s="8"/>
      <c r="U46" s="8"/>
    </row>
    <row r="47" spans="1:22">
      <c r="A47" t="s">
        <v>5</v>
      </c>
      <c r="B47" s="13">
        <v>0.755</v>
      </c>
      <c r="C47" s="24">
        <v>0.74199999999999999</v>
      </c>
      <c r="D47" s="16">
        <v>0.68399999999999994</v>
      </c>
      <c r="E47" s="8">
        <v>0.38600000000000001</v>
      </c>
      <c r="F47" s="8">
        <v>0.747</v>
      </c>
      <c r="G47" s="8">
        <v>0.73699999999999999</v>
      </c>
      <c r="H47" s="8">
        <v>0.64900000000000002</v>
      </c>
      <c r="I47" s="8">
        <v>0.64500000000000002</v>
      </c>
      <c r="J47" s="23">
        <v>0.71841999999999995</v>
      </c>
      <c r="K47" s="23">
        <v>0.70789000000000002</v>
      </c>
      <c r="L47" s="23">
        <v>0.71199999999999997</v>
      </c>
      <c r="M47" s="14">
        <v>0.69499999999999995</v>
      </c>
      <c r="N47" s="16">
        <v>0.58684199999999997</v>
      </c>
      <c r="O47" s="16">
        <v>0.56697299999999995</v>
      </c>
      <c r="P47" s="16"/>
      <c r="Q47" s="16">
        <f>1-0.516</f>
        <v>0.48399999999999999</v>
      </c>
      <c r="R47" s="8">
        <v>0.44736999999999999</v>
      </c>
      <c r="S47" s="8">
        <v>0.52600000000000002</v>
      </c>
      <c r="T47" s="8">
        <v>0.72950000000000004</v>
      </c>
      <c r="U47" s="8">
        <v>0.73099999999999998</v>
      </c>
      <c r="V47" s="6"/>
    </row>
    <row r="48" spans="1:22">
      <c r="A48" t="s">
        <v>80</v>
      </c>
      <c r="B48" s="8">
        <f>1-0.474025974</f>
        <v>0.52597402599999998</v>
      </c>
      <c r="C48" s="8"/>
      <c r="D48" s="8">
        <v>0.74</v>
      </c>
      <c r="E48" s="8">
        <v>0.73199999999999998</v>
      </c>
      <c r="F48" s="8">
        <v>0.747</v>
      </c>
      <c r="G48" s="8">
        <v>0.75</v>
      </c>
      <c r="H48" s="8">
        <v>0.72199999999999998</v>
      </c>
      <c r="I48" s="8">
        <v>0.74199999999999999</v>
      </c>
      <c r="J48" s="8">
        <v>0.27</v>
      </c>
      <c r="K48" s="8">
        <v>0.78</v>
      </c>
      <c r="L48" s="8">
        <v>0.78200000000000003</v>
      </c>
      <c r="M48" s="8">
        <v>0.78200000000000003</v>
      </c>
      <c r="N48" s="8"/>
      <c r="O48" s="8"/>
      <c r="P48" s="8"/>
      <c r="Q48" s="8"/>
      <c r="R48" s="8">
        <v>0.75249999999999995</v>
      </c>
      <c r="S48" s="8">
        <v>0.747</v>
      </c>
      <c r="T48" s="8"/>
      <c r="U48" s="8"/>
    </row>
    <row r="49" spans="1:22">
      <c r="A49" t="s">
        <v>81</v>
      </c>
      <c r="B49" s="8">
        <f>1-0.209621993</f>
        <v>0.79037800699999994</v>
      </c>
      <c r="C49" s="8"/>
      <c r="D49" s="8">
        <v>0.753</v>
      </c>
      <c r="E49" s="8">
        <v>0.55200000000000005</v>
      </c>
      <c r="F49" s="8">
        <v>0.68199999999999905</v>
      </c>
      <c r="G49" s="8">
        <v>0.64800000000000002</v>
      </c>
      <c r="H49" s="8">
        <v>0.74199999999999999</v>
      </c>
      <c r="I49" s="8">
        <v>0.66500000000000004</v>
      </c>
      <c r="J49" s="8">
        <v>0.55332999999999999</v>
      </c>
      <c r="K49" s="8">
        <v>0.72499999999999998</v>
      </c>
      <c r="L49" s="8">
        <v>0.745</v>
      </c>
      <c r="M49" s="8">
        <v>0.753</v>
      </c>
      <c r="N49" s="8"/>
      <c r="O49" s="8"/>
      <c r="P49" s="8"/>
      <c r="Q49" s="8"/>
      <c r="R49" s="8">
        <v>0.53832999999999998</v>
      </c>
      <c r="S49" s="8">
        <v>0.65</v>
      </c>
      <c r="T49" s="8"/>
      <c r="U49" s="8"/>
    </row>
    <row r="50" spans="1:22">
      <c r="A50" t="s">
        <v>82</v>
      </c>
      <c r="B50" s="8">
        <f>1-0.62987013</f>
        <v>0.37012986999999997</v>
      </c>
      <c r="C50" s="8"/>
      <c r="D50" s="8">
        <v>0.56099999999999905</v>
      </c>
      <c r="E50" s="8">
        <v>0.59099999999999997</v>
      </c>
      <c r="F50" s="8">
        <v>0.58099999999999996</v>
      </c>
      <c r="G50" s="8">
        <v>0.58399999999999996</v>
      </c>
      <c r="H50" s="8">
        <v>0.53899999999999904</v>
      </c>
      <c r="I50" s="8">
        <v>0.55099999999999905</v>
      </c>
      <c r="J50" s="8">
        <v>0.62155000000000005</v>
      </c>
      <c r="K50" s="8">
        <v>0.61653999999999998</v>
      </c>
      <c r="L50" s="8">
        <v>0.627</v>
      </c>
      <c r="M50" s="8">
        <v>0.59399999999999997</v>
      </c>
      <c r="N50" s="8"/>
      <c r="O50" s="8"/>
      <c r="P50" s="8"/>
      <c r="Q50" s="8"/>
      <c r="R50" s="8">
        <v>0.59397999999999995</v>
      </c>
      <c r="S50" s="8">
        <v>0.58599999999999997</v>
      </c>
      <c r="T50" s="8"/>
      <c r="U50" s="8"/>
    </row>
    <row r="51" spans="1:22">
      <c r="A51" t="s">
        <v>31</v>
      </c>
      <c r="B51" s="13">
        <v>0.88600000000000001</v>
      </c>
      <c r="C51" s="8">
        <v>0.91500000000000004</v>
      </c>
      <c r="D51" s="23">
        <v>0.879</v>
      </c>
      <c r="E51" s="8">
        <v>0.86099999999999999</v>
      </c>
      <c r="F51" s="8">
        <v>0.86599999999999999</v>
      </c>
      <c r="G51" s="8">
        <v>0.83499999999999996</v>
      </c>
      <c r="H51" s="8">
        <v>0.83299999999999996</v>
      </c>
      <c r="I51" s="8">
        <v>0.83499999999999996</v>
      </c>
      <c r="J51" s="23">
        <v>0.877</v>
      </c>
      <c r="K51" s="23">
        <v>0.88099000000000005</v>
      </c>
      <c r="L51" s="23">
        <v>0.92700000000000005</v>
      </c>
      <c r="M51" s="14">
        <v>0.88700000000000001</v>
      </c>
      <c r="N51" s="23">
        <v>0.83226800000000001</v>
      </c>
      <c r="O51" s="23">
        <v>0.78274999999999995</v>
      </c>
      <c r="P51" s="23"/>
      <c r="Q51" s="23">
        <f>1-0.117</f>
        <v>0.88300000000000001</v>
      </c>
      <c r="R51" s="8">
        <v>0.84184999999999999</v>
      </c>
      <c r="S51" s="8">
        <v>0.88500000000000001</v>
      </c>
      <c r="T51" s="8">
        <v>0.91290000000000004</v>
      </c>
      <c r="U51" s="8">
        <v>0.86499999999999999</v>
      </c>
      <c r="V51" s="6"/>
    </row>
    <row r="52" spans="1:22">
      <c r="A52" t="s">
        <v>52</v>
      </c>
      <c r="B52" s="8">
        <v>0.82188295165394398</v>
      </c>
      <c r="C52" s="8">
        <v>0.90700000000000003</v>
      </c>
      <c r="D52" s="8">
        <v>0.82899999999999996</v>
      </c>
      <c r="E52" s="8">
        <v>0.76900000000000002</v>
      </c>
      <c r="F52" s="8">
        <v>0.81099999999999905</v>
      </c>
      <c r="G52" s="8">
        <v>0.79</v>
      </c>
      <c r="H52" s="19">
        <v>0.79100000000000004</v>
      </c>
      <c r="I52" s="19">
        <v>0.80200000000000005</v>
      </c>
      <c r="J52" s="8">
        <v>0.95115000000000005</v>
      </c>
      <c r="K52" s="14">
        <v>0.85902999999999996</v>
      </c>
      <c r="L52" s="8">
        <v>0.83899999999999997</v>
      </c>
      <c r="M52" s="8">
        <v>0.82599999999999996</v>
      </c>
      <c r="N52" s="13"/>
      <c r="O52" s="8">
        <v>0.82899999999999996</v>
      </c>
      <c r="P52" s="18"/>
      <c r="Q52" s="18"/>
      <c r="R52" s="8">
        <v>0.81220999999999999</v>
      </c>
      <c r="S52" s="8">
        <v>0.83099999999999996</v>
      </c>
      <c r="T52" s="8">
        <v>0.86919999999999997</v>
      </c>
      <c r="U52" s="8">
        <v>0.86199999999999999</v>
      </c>
      <c r="V52" s="6"/>
    </row>
    <row r="53" spans="1:22">
      <c r="A53" t="s">
        <v>53</v>
      </c>
      <c r="B53" s="8">
        <v>0.88753180661577602</v>
      </c>
      <c r="C53" s="8">
        <v>0.92700000000000005</v>
      </c>
      <c r="D53" s="8">
        <v>0.88</v>
      </c>
      <c r="E53" s="8">
        <v>0.80200000000000005</v>
      </c>
      <c r="F53" s="8">
        <v>0.88</v>
      </c>
      <c r="G53" s="8">
        <v>0.86499999999999999</v>
      </c>
      <c r="H53" s="8">
        <v>0.83399999999999996</v>
      </c>
      <c r="I53" s="8">
        <v>0.85</v>
      </c>
      <c r="J53" s="8">
        <v>0.95165</v>
      </c>
      <c r="K53" s="14">
        <v>0.90178000000000003</v>
      </c>
      <c r="L53" s="8">
        <v>0.89900000000000002</v>
      </c>
      <c r="M53" s="8">
        <v>0.88200000000000001</v>
      </c>
      <c r="N53" s="13"/>
      <c r="O53" s="8">
        <v>0.87990000000000002</v>
      </c>
      <c r="P53" s="8"/>
      <c r="Q53" s="8"/>
      <c r="R53" s="8">
        <v>0.82850000000000001</v>
      </c>
      <c r="S53" s="8">
        <v>0.88200000000000001</v>
      </c>
      <c r="T53" s="8">
        <v>0.91139999999999999</v>
      </c>
      <c r="U53" s="8">
        <v>0.87</v>
      </c>
      <c r="V53" s="6"/>
    </row>
    <row r="54" spans="1:22">
      <c r="A54" t="s">
        <v>23</v>
      </c>
      <c r="B54" s="13">
        <v>0.86699999999999999</v>
      </c>
      <c r="C54" s="8">
        <v>0.9</v>
      </c>
      <c r="D54" s="23">
        <v>0.86699999999999999</v>
      </c>
      <c r="E54" s="8">
        <v>0.86699999999999999</v>
      </c>
      <c r="F54" s="8">
        <v>0.86699999999999999</v>
      </c>
      <c r="G54" s="8">
        <v>0.83299999999999996</v>
      </c>
      <c r="H54" s="8">
        <v>0.83299999999999996</v>
      </c>
      <c r="I54" s="8">
        <v>0.83299999999999996</v>
      </c>
      <c r="J54" s="23">
        <v>0.63332999999999995</v>
      </c>
      <c r="K54" s="23">
        <v>0.86667000000000005</v>
      </c>
      <c r="L54" s="23">
        <v>0.9</v>
      </c>
      <c r="M54" s="14">
        <v>0.86699999999999999</v>
      </c>
      <c r="N54" s="23">
        <v>0.83333299999999999</v>
      </c>
      <c r="O54" s="23">
        <v>0.78666800000000014</v>
      </c>
      <c r="P54" s="23">
        <v>0.86699999999999999</v>
      </c>
      <c r="Q54" s="23">
        <f>1-0.133</f>
        <v>0.86699999999999999</v>
      </c>
      <c r="R54" s="8">
        <v>0.8</v>
      </c>
      <c r="S54" s="8">
        <v>0.86699999999999999</v>
      </c>
      <c r="T54" s="8">
        <v>0.43999999999999995</v>
      </c>
      <c r="U54" s="8">
        <v>0.91</v>
      </c>
      <c r="V54" s="6"/>
    </row>
    <row r="55" spans="1:22">
      <c r="A55" t="s">
        <v>7</v>
      </c>
      <c r="B55" s="13">
        <v>0.80600000000000005</v>
      </c>
      <c r="C55" s="8">
        <v>0.85499999999999998</v>
      </c>
      <c r="D55" s="16">
        <v>0.51700000000000002</v>
      </c>
      <c r="E55" s="8">
        <v>0.36</v>
      </c>
      <c r="F55" s="8">
        <v>0.61199999999999999</v>
      </c>
      <c r="G55" s="8">
        <v>0.59099999999999997</v>
      </c>
      <c r="H55" s="8">
        <v>0.53299999999999903</v>
      </c>
      <c r="I55" s="8">
        <v>0.624</v>
      </c>
      <c r="J55" s="23">
        <v>0.56611999999999996</v>
      </c>
      <c r="K55" s="23">
        <v>0.49174000000000001</v>
      </c>
      <c r="L55" s="23">
        <v>0.98799999999999999</v>
      </c>
      <c r="M55" s="14">
        <v>0.72699999999999998</v>
      </c>
      <c r="N55" s="16">
        <v>0.68594999999999995</v>
      </c>
      <c r="O55" s="16">
        <v>0.64090900000000006</v>
      </c>
      <c r="P55" s="16">
        <v>0.74399999999999999</v>
      </c>
      <c r="Q55" s="16">
        <f>1-0.153</f>
        <v>0.84699999999999998</v>
      </c>
      <c r="R55" s="8">
        <v>0.38017000000000001</v>
      </c>
      <c r="S55" s="8">
        <v>0.92600000000000005</v>
      </c>
      <c r="T55" s="8">
        <v>0.81820000000000004</v>
      </c>
      <c r="U55" s="8">
        <v>0.67100000000000004</v>
      </c>
      <c r="V55" s="6"/>
    </row>
    <row r="56" spans="1:22">
      <c r="A56" s="3" t="s">
        <v>63</v>
      </c>
      <c r="B56" s="13"/>
      <c r="C56" s="13"/>
      <c r="D56" s="8">
        <v>0.51600000000000001</v>
      </c>
      <c r="E56" s="8">
        <v>0.54699999999999904</v>
      </c>
      <c r="F56" s="8">
        <v>0.53100000000000003</v>
      </c>
      <c r="G56" s="8">
        <v>0.53100000000000003</v>
      </c>
      <c r="H56" s="8">
        <v>0.56200000000000006</v>
      </c>
      <c r="I56" s="8">
        <v>0.54699999999999904</v>
      </c>
      <c r="J56" s="14">
        <v>0.70311999999999997</v>
      </c>
      <c r="K56" s="14">
        <v>0.625</v>
      </c>
      <c r="L56" s="8">
        <v>0.625</v>
      </c>
      <c r="M56" s="8">
        <v>0.625</v>
      </c>
      <c r="N56" s="13"/>
      <c r="O56" s="13"/>
      <c r="P56" s="8"/>
      <c r="Q56" s="8"/>
      <c r="R56" s="8">
        <v>0.60938000000000003</v>
      </c>
      <c r="S56" s="8">
        <v>0.68700000000000006</v>
      </c>
      <c r="T56" s="8"/>
      <c r="U56" s="8"/>
    </row>
    <row r="57" spans="1:22">
      <c r="A57" t="s">
        <v>54</v>
      </c>
      <c r="B57" s="13"/>
      <c r="C57" s="13"/>
      <c r="D57" s="8">
        <v>0.626</v>
      </c>
      <c r="E57" s="8">
        <v>0.63400000000000001</v>
      </c>
      <c r="F57" s="8">
        <v>0.73299999999999998</v>
      </c>
      <c r="G57" s="8">
        <v>0.71799999999999997</v>
      </c>
      <c r="H57" s="8">
        <v>0.71</v>
      </c>
      <c r="I57" s="8">
        <v>0.69499999999999995</v>
      </c>
      <c r="J57" s="8">
        <v>0.69466000000000006</v>
      </c>
      <c r="K57" s="14">
        <v>0.66412000000000004</v>
      </c>
      <c r="L57" s="8">
        <v>0.71799999999999997</v>
      </c>
      <c r="M57" s="8">
        <v>0.68700000000000006</v>
      </c>
      <c r="N57" s="13"/>
      <c r="O57" s="13"/>
      <c r="P57" s="8"/>
      <c r="Q57" s="8">
        <f>1-0.344</f>
        <v>0.65600000000000003</v>
      </c>
      <c r="R57" s="8">
        <v>0.65649000000000002</v>
      </c>
      <c r="S57" s="8">
        <v>0.71</v>
      </c>
      <c r="T57" s="8"/>
      <c r="U57" s="8"/>
    </row>
    <row r="58" spans="1:22">
      <c r="A58" t="s">
        <v>69</v>
      </c>
      <c r="B58" s="8"/>
      <c r="C58" s="8"/>
      <c r="D58" s="8">
        <v>0.76100000000000001</v>
      </c>
      <c r="E58" s="8">
        <v>0.626</v>
      </c>
      <c r="F58" s="8">
        <v>0.76100000000000001</v>
      </c>
      <c r="G58" s="8">
        <v>0.72799999999999998</v>
      </c>
      <c r="H58" s="8">
        <v>0.64800000000000002</v>
      </c>
      <c r="I58" s="8">
        <v>0.74399999999999999</v>
      </c>
      <c r="J58" s="8">
        <v>0.63053999999999999</v>
      </c>
      <c r="K58" s="8">
        <v>0.80069999999999997</v>
      </c>
      <c r="L58" s="8">
        <v>0.78300000000000003</v>
      </c>
      <c r="M58" s="8">
        <v>0.76500000000000001</v>
      </c>
      <c r="N58" s="8"/>
      <c r="O58" s="8"/>
      <c r="P58" s="8"/>
      <c r="Q58" s="8"/>
      <c r="R58" s="8">
        <v>0.65385000000000004</v>
      </c>
      <c r="S58" s="8">
        <v>0.68300000000000005</v>
      </c>
      <c r="T58" s="8"/>
      <c r="U58" s="8"/>
    </row>
    <row r="59" spans="1:22">
      <c r="A59" t="s">
        <v>83</v>
      </c>
      <c r="B59" s="8"/>
      <c r="C59" s="8"/>
      <c r="D59" s="8">
        <v>0.108999999999999</v>
      </c>
      <c r="E59" s="8">
        <v>7.8999999999999904E-2</v>
      </c>
      <c r="F59" s="8">
        <v>0.22699999999999901</v>
      </c>
      <c r="G59" s="8">
        <v>0.22799999999999901</v>
      </c>
      <c r="H59" s="8">
        <v>0.23299999999999901</v>
      </c>
      <c r="I59" s="8">
        <v>0.23399999999999899</v>
      </c>
      <c r="J59" s="8">
        <v>0.13133</v>
      </c>
      <c r="K59" s="8">
        <v>0.11551</v>
      </c>
      <c r="L59" s="8">
        <v>0.26700000000000002</v>
      </c>
      <c r="M59" s="8">
        <v>0.247</v>
      </c>
      <c r="N59" s="8"/>
      <c r="O59" s="8"/>
      <c r="P59" s="8"/>
      <c r="Q59" s="8"/>
      <c r="R59" s="8">
        <v>0.13555</v>
      </c>
      <c r="S59" s="8">
        <v>0.17499999999999999</v>
      </c>
      <c r="T59" s="8"/>
      <c r="U59" s="8"/>
    </row>
    <row r="60" spans="1:22">
      <c r="A60" t="s">
        <v>70</v>
      </c>
      <c r="B60" s="8">
        <f>1-0.117073171</f>
        <v>0.88292682899999997</v>
      </c>
      <c r="C60" s="8"/>
      <c r="D60" s="8">
        <v>0.78500000000000003</v>
      </c>
      <c r="E60" s="8">
        <v>0.82</v>
      </c>
      <c r="F60" s="8">
        <v>0.78500000000000003</v>
      </c>
      <c r="G60" s="8">
        <v>0.80499999999999905</v>
      </c>
      <c r="H60" s="8">
        <v>0.79</v>
      </c>
      <c r="I60" s="8">
        <v>0.746</v>
      </c>
      <c r="J60" s="8">
        <v>0.83901999999999999</v>
      </c>
      <c r="K60" s="8">
        <v>0.85365999999999997</v>
      </c>
      <c r="L60" s="8">
        <v>0.86299999999999999</v>
      </c>
      <c r="M60" s="8">
        <v>0.80499999999999905</v>
      </c>
      <c r="N60" s="8"/>
      <c r="O60" s="8"/>
      <c r="P60" s="8"/>
      <c r="Q60" s="8"/>
      <c r="R60" s="8">
        <v>0.82438999999999996</v>
      </c>
      <c r="S60" s="8">
        <v>0.75600000000000001</v>
      </c>
      <c r="T60" s="8"/>
      <c r="U60" s="8"/>
    </row>
    <row r="61" spans="1:22">
      <c r="A61" t="s">
        <v>71</v>
      </c>
      <c r="B61" s="8">
        <f>1-0.171821306</f>
        <v>0.82817869399999999</v>
      </c>
      <c r="C61" s="8"/>
      <c r="D61" s="8">
        <v>0.80800000000000005</v>
      </c>
      <c r="E61" s="8">
        <v>0.64600000000000002</v>
      </c>
      <c r="F61" s="8">
        <v>0.79</v>
      </c>
      <c r="G61" s="8">
        <v>0.78400000000000003</v>
      </c>
      <c r="H61" s="8">
        <v>0.73199999999999998</v>
      </c>
      <c r="I61" s="8">
        <v>0.76600000000000001</v>
      </c>
      <c r="J61" s="8">
        <v>0.89346999999999999</v>
      </c>
      <c r="K61" s="8">
        <v>0.85223000000000004</v>
      </c>
      <c r="L61" s="8">
        <v>0.86899999999999999</v>
      </c>
      <c r="M61" s="8">
        <v>0.81099999999999905</v>
      </c>
      <c r="N61" s="8"/>
      <c r="O61" s="8"/>
      <c r="P61" s="8"/>
      <c r="Q61" s="8"/>
      <c r="R61" s="8">
        <v>0.64605000000000001</v>
      </c>
      <c r="S61" s="8">
        <v>0.86599999999999999</v>
      </c>
      <c r="T61" s="8"/>
      <c r="U61" s="8"/>
    </row>
    <row r="62" spans="1:22">
      <c r="A62" t="s">
        <v>72</v>
      </c>
      <c r="B62" s="8">
        <f>1-0.243902439</f>
        <v>0.75609756100000003</v>
      </c>
      <c r="C62" s="8"/>
      <c r="D62" s="8">
        <v>0.70699999999999996</v>
      </c>
      <c r="E62" s="8">
        <v>0.70699999999999996</v>
      </c>
      <c r="F62" s="8">
        <v>0.73699999999999999</v>
      </c>
      <c r="G62" s="8">
        <v>0.73699999999999999</v>
      </c>
      <c r="H62" s="8">
        <v>0.69</v>
      </c>
      <c r="I62" s="8">
        <v>0.67500000000000004</v>
      </c>
      <c r="J62" s="8">
        <v>0.79500000000000004</v>
      </c>
      <c r="K62" s="8">
        <v>0.79749999999999999</v>
      </c>
      <c r="L62" s="8">
        <v>0.79699999999999904</v>
      </c>
      <c r="M62" s="8">
        <v>0.76</v>
      </c>
      <c r="N62" s="8"/>
      <c r="O62" s="8"/>
      <c r="P62" s="8"/>
      <c r="Q62" s="8"/>
      <c r="R62" s="8">
        <v>0.79</v>
      </c>
      <c r="S62" s="8">
        <v>0.752</v>
      </c>
      <c r="T62" s="8"/>
      <c r="U62" s="8"/>
    </row>
    <row r="63" spans="1:22">
      <c r="A63" t="s">
        <v>84</v>
      </c>
      <c r="B63" s="8">
        <f>1-0.424</f>
        <v>0.57600000000000007</v>
      </c>
      <c r="C63" s="8"/>
      <c r="D63" s="8">
        <v>0.39500000000000002</v>
      </c>
      <c r="E63" s="8">
        <v>0.35499999999999998</v>
      </c>
      <c r="F63" s="8">
        <v>0.439999999999999</v>
      </c>
      <c r="G63" s="8">
        <v>0.46399999999999902</v>
      </c>
      <c r="H63" s="8">
        <v>0.40500000000000003</v>
      </c>
      <c r="I63" s="8">
        <v>0.45299999999999901</v>
      </c>
      <c r="J63" s="8">
        <v>0.41866999999999999</v>
      </c>
      <c r="K63" s="8">
        <v>0.51200000000000001</v>
      </c>
      <c r="L63" s="8">
        <v>0.48799999999999999</v>
      </c>
      <c r="M63" s="8">
        <v>0.48799999999999999</v>
      </c>
      <c r="N63" s="8"/>
      <c r="O63" s="8"/>
      <c r="P63" s="8"/>
      <c r="Q63" s="8"/>
      <c r="R63" s="8">
        <v>0.38133</v>
      </c>
      <c r="S63" s="8">
        <v>0.51200000000000001</v>
      </c>
      <c r="T63" s="8"/>
      <c r="U63" s="8"/>
    </row>
    <row r="64" spans="1:22">
      <c r="A64" t="s">
        <v>85</v>
      </c>
      <c r="B64" s="8">
        <f>1-0.44</f>
        <v>0.56000000000000005</v>
      </c>
      <c r="C64" s="8"/>
      <c r="D64" s="8">
        <v>0.36</v>
      </c>
      <c r="E64" s="8">
        <v>0.44299999999999901</v>
      </c>
      <c r="F64" s="8">
        <v>0.41099999999999998</v>
      </c>
      <c r="G64" s="8">
        <v>0.39700000000000002</v>
      </c>
      <c r="H64" s="8">
        <v>0.34399999999999997</v>
      </c>
      <c r="I64" s="8">
        <v>0.373</v>
      </c>
      <c r="J64" s="8">
        <v>0.39467000000000002</v>
      </c>
      <c r="K64" s="8">
        <v>0.39467000000000002</v>
      </c>
      <c r="L64" s="8">
        <v>0.45599999999999902</v>
      </c>
      <c r="M64" s="8">
        <v>0.56299999999999994</v>
      </c>
      <c r="N64" s="8"/>
      <c r="O64" s="8"/>
      <c r="P64" s="8"/>
      <c r="Q64" s="8"/>
      <c r="R64" s="8">
        <v>0.44533</v>
      </c>
      <c r="S64" s="8">
        <v>0.53600000000000003</v>
      </c>
      <c r="T64" s="8"/>
      <c r="U64" s="8"/>
    </row>
    <row r="65" spans="1:22">
      <c r="A65" t="s">
        <v>86</v>
      </c>
      <c r="B65" s="8"/>
      <c r="C65" s="8"/>
      <c r="D65" s="8">
        <v>0.53899999999999904</v>
      </c>
      <c r="E65" s="8">
        <v>0.5</v>
      </c>
      <c r="F65" s="8">
        <v>0.7</v>
      </c>
      <c r="G65" s="8">
        <v>0.65</v>
      </c>
      <c r="H65" s="8">
        <v>0.65600000000000003</v>
      </c>
      <c r="I65" s="8">
        <v>0.65</v>
      </c>
      <c r="J65" s="8">
        <v>0.52222000000000002</v>
      </c>
      <c r="K65" s="8">
        <v>0.48888999999999999</v>
      </c>
      <c r="L65" s="8">
        <v>0.95599999999999996</v>
      </c>
      <c r="M65" s="8">
        <v>0.86099999999999999</v>
      </c>
      <c r="N65" s="8"/>
      <c r="O65" s="8"/>
      <c r="P65" s="8"/>
      <c r="Q65" s="8"/>
      <c r="R65" s="8">
        <v>0.49443999999999999</v>
      </c>
      <c r="S65" s="8">
        <v>0.97799999999999998</v>
      </c>
      <c r="T65" s="8"/>
      <c r="U65" s="8"/>
    </row>
    <row r="66" spans="1:22">
      <c r="A66" t="s">
        <v>87</v>
      </c>
      <c r="B66" s="8">
        <f>1-0.186666667</f>
        <v>0.81333333299999999</v>
      </c>
      <c r="C66" s="8"/>
      <c r="D66" s="8">
        <v>0.752</v>
      </c>
      <c r="E66" s="8">
        <v>0.51300000000000001</v>
      </c>
      <c r="F66" s="8">
        <v>0.80200000000000005</v>
      </c>
      <c r="G66" s="8">
        <v>0.76800000000000002</v>
      </c>
      <c r="H66" s="8">
        <v>0.76500000000000001</v>
      </c>
      <c r="I66" s="8">
        <v>0.76800000000000002</v>
      </c>
      <c r="J66" s="8">
        <v>0.76832999999999996</v>
      </c>
      <c r="K66" s="8">
        <v>0.73833000000000004</v>
      </c>
      <c r="L66" s="8">
        <v>0.91800000000000004</v>
      </c>
      <c r="M66" s="8">
        <v>0.76300000000000001</v>
      </c>
      <c r="N66" s="8"/>
      <c r="O66" s="8"/>
      <c r="P66" s="8"/>
      <c r="Q66" s="8"/>
      <c r="R66" s="8">
        <v>0.62166999999999994</v>
      </c>
      <c r="S66" s="8">
        <v>0.81200000000000006</v>
      </c>
      <c r="T66" s="8"/>
      <c r="U66" s="8"/>
    </row>
    <row r="67" spans="1:22">
      <c r="A67" t="s">
        <v>96</v>
      </c>
      <c r="B67" s="13"/>
      <c r="C67" s="13"/>
      <c r="D67" s="8">
        <v>0.76</v>
      </c>
      <c r="E67" s="8">
        <v>0.67400000000000004</v>
      </c>
      <c r="F67" s="8">
        <v>0.84499999999999997</v>
      </c>
      <c r="G67" s="8">
        <v>0.86</v>
      </c>
      <c r="H67" s="8">
        <v>0.79800000000000004</v>
      </c>
      <c r="I67" s="8">
        <v>0.86</v>
      </c>
      <c r="J67" s="8"/>
      <c r="K67" s="8"/>
      <c r="L67" s="8">
        <v>0.90700000000000003</v>
      </c>
      <c r="M67" s="8">
        <v>0.876</v>
      </c>
      <c r="N67" s="13">
        <v>0.89900000000000002</v>
      </c>
      <c r="O67" s="13"/>
      <c r="P67" s="8"/>
      <c r="Q67" s="8">
        <f>1-0.124</f>
        <v>0.876</v>
      </c>
      <c r="R67" s="8"/>
      <c r="S67" s="8">
        <v>0.91500000000000004</v>
      </c>
      <c r="T67" s="8"/>
      <c r="U67" s="8"/>
    </row>
    <row r="68" spans="1:22">
      <c r="A68" t="s">
        <v>88</v>
      </c>
      <c r="B68" s="8">
        <f>1-0.186666667</f>
        <v>0.81333333299999999</v>
      </c>
      <c r="C68" s="8"/>
      <c r="D68" s="8">
        <v>0.34099999999999903</v>
      </c>
      <c r="E68" s="8">
        <v>0.41899999999999998</v>
      </c>
      <c r="F68" s="8">
        <v>0.67199999999999904</v>
      </c>
      <c r="G68" s="8">
        <v>0.64300000000000002</v>
      </c>
      <c r="H68" s="8">
        <v>0.61299999999999999</v>
      </c>
      <c r="I68" s="8">
        <v>0.627</v>
      </c>
      <c r="J68" s="8">
        <v>0.45333000000000001</v>
      </c>
      <c r="K68" s="8">
        <v>0.66666999999999998</v>
      </c>
      <c r="L68" s="8">
        <v>0.8</v>
      </c>
      <c r="M68" s="8">
        <v>0.72299999999999998</v>
      </c>
      <c r="N68" s="8"/>
      <c r="O68" s="8"/>
      <c r="P68" s="8"/>
      <c r="Q68" s="8"/>
      <c r="R68" s="8">
        <v>0.44800000000000001</v>
      </c>
      <c r="S68" s="8">
        <v>0.77900000000000003</v>
      </c>
      <c r="T68" s="8"/>
      <c r="U68" s="8"/>
    </row>
    <row r="69" spans="1:22">
      <c r="A69" t="s">
        <v>33</v>
      </c>
      <c r="B69" s="13">
        <v>0.70700000000000007</v>
      </c>
      <c r="C69" s="8">
        <v>0.85399999999999998</v>
      </c>
      <c r="D69" s="16">
        <v>0.69500000000000006</v>
      </c>
      <c r="E69" s="8">
        <v>0.81200000000000006</v>
      </c>
      <c r="F69" s="8">
        <v>0.69599999999999995</v>
      </c>
      <c r="G69" s="8">
        <v>0.72499999999999998</v>
      </c>
      <c r="H69" s="8">
        <v>0.74399999999999999</v>
      </c>
      <c r="I69" s="8">
        <v>0.72499999999999998</v>
      </c>
      <c r="J69" s="23">
        <v>0.75541000000000003</v>
      </c>
      <c r="K69" s="23">
        <v>0.69550999999999996</v>
      </c>
      <c r="L69" s="23">
        <v>0.67900000000000005</v>
      </c>
      <c r="M69" s="14">
        <v>0.76200000000000001</v>
      </c>
      <c r="N69" s="16">
        <v>0.86023300000000003</v>
      </c>
      <c r="O69" s="16">
        <v>0.68552000000000002</v>
      </c>
      <c r="P69" s="16"/>
      <c r="Q69" s="23">
        <f>1-0.306</f>
        <v>0.69399999999999995</v>
      </c>
      <c r="R69" s="8">
        <v>0.93178000000000005</v>
      </c>
      <c r="S69" s="8">
        <v>0.73499999999999999</v>
      </c>
      <c r="T69" s="8">
        <v>0.89739999999999998</v>
      </c>
      <c r="U69" s="8">
        <v>0.82499999999999996</v>
      </c>
      <c r="V69" s="6"/>
    </row>
    <row r="70" spans="1:22">
      <c r="A70" t="s">
        <v>30</v>
      </c>
      <c r="B70" s="13">
        <v>0.876</v>
      </c>
      <c r="C70" s="8">
        <v>0.92400000000000004</v>
      </c>
      <c r="D70" s="23">
        <v>0.85899999999999999</v>
      </c>
      <c r="E70" s="8">
        <v>0.79300000000000004</v>
      </c>
      <c r="F70" s="8">
        <v>0.85899999999999999</v>
      </c>
      <c r="G70" s="8">
        <v>0.83099999999999996</v>
      </c>
      <c r="H70" s="8">
        <v>0.83199999999999996</v>
      </c>
      <c r="I70" s="8">
        <v>0.83099999999999996</v>
      </c>
      <c r="J70" s="23">
        <v>0.82057000000000002</v>
      </c>
      <c r="K70" s="23">
        <v>0.77229999999999999</v>
      </c>
      <c r="L70" s="23">
        <v>0.90200000000000002</v>
      </c>
      <c r="M70" s="14">
        <v>0.93400000000000005</v>
      </c>
      <c r="N70" s="23">
        <v>0.84575</v>
      </c>
      <c r="O70" s="23">
        <v>0.78520800000000013</v>
      </c>
      <c r="P70" s="23"/>
      <c r="Q70" s="8">
        <f>1-0.126</f>
        <v>0.874</v>
      </c>
      <c r="R70" s="8">
        <v>0.79013999999999995</v>
      </c>
      <c r="S70" s="8">
        <v>0.81200000000000006</v>
      </c>
      <c r="T70" s="8">
        <v>0.91839999999999999</v>
      </c>
      <c r="U70" s="8">
        <v>0.80400000000000005</v>
      </c>
      <c r="V70" s="6"/>
    </row>
    <row r="71" spans="1:22">
      <c r="A71" t="s">
        <v>95</v>
      </c>
      <c r="B71" s="8">
        <f>1-0.078921807</f>
        <v>0.92107819300000005</v>
      </c>
      <c r="C71" s="8">
        <v>0.96899999999999997</v>
      </c>
      <c r="D71" s="8">
        <v>0.84899999999999998</v>
      </c>
      <c r="E71" s="8">
        <v>0.76200000000000001</v>
      </c>
      <c r="F71" s="8">
        <v>0.90500000000000003</v>
      </c>
      <c r="G71" s="8">
        <v>0.90700000000000003</v>
      </c>
      <c r="H71" s="8"/>
      <c r="I71" s="8">
        <v>0.89200000000000002</v>
      </c>
      <c r="J71" s="8">
        <v>0.94099999999999995</v>
      </c>
      <c r="K71" s="14">
        <f>0.94609</f>
        <v>0.94608999999999999</v>
      </c>
      <c r="L71" s="8">
        <v>0.97899999999999998</v>
      </c>
      <c r="M71" s="8">
        <v>0.90700000000000003</v>
      </c>
      <c r="N71" s="13"/>
      <c r="O71" s="8">
        <v>0.94</v>
      </c>
      <c r="P71" s="8"/>
      <c r="Q71" s="8">
        <v>0.89200000000000002</v>
      </c>
      <c r="R71" s="8">
        <v>0.79359000000000002</v>
      </c>
      <c r="S71" s="8">
        <v>0.90400000000000003</v>
      </c>
      <c r="T71" s="8">
        <v>0.96650000000000003</v>
      </c>
      <c r="U71" s="8">
        <v>0.97799999999999998</v>
      </c>
      <c r="V71" s="6"/>
    </row>
    <row r="72" spans="1:22">
      <c r="A72" t="s">
        <v>97</v>
      </c>
      <c r="B72" s="13"/>
      <c r="C72" s="13"/>
      <c r="D72" s="8">
        <v>0.995</v>
      </c>
      <c r="E72" s="8">
        <v>0.995</v>
      </c>
      <c r="F72" s="8">
        <v>1</v>
      </c>
      <c r="G72" s="8">
        <v>0.86</v>
      </c>
      <c r="H72" s="8">
        <v>0.88500000000000001</v>
      </c>
      <c r="I72" s="8">
        <v>0.90500000000000003</v>
      </c>
      <c r="J72" s="8"/>
      <c r="K72" s="8"/>
      <c r="L72" s="8">
        <v>0.96499999999999997</v>
      </c>
      <c r="M72" s="8">
        <v>0.97</v>
      </c>
      <c r="N72" s="13"/>
      <c r="O72" s="13"/>
      <c r="P72" s="8"/>
      <c r="Q72" s="8"/>
      <c r="R72" s="8"/>
      <c r="S72" s="8">
        <v>0.97</v>
      </c>
      <c r="T72" s="8"/>
      <c r="U72" s="8"/>
    </row>
    <row r="73" spans="1:22">
      <c r="A73" t="s">
        <v>89</v>
      </c>
      <c r="B73" s="8"/>
      <c r="C73" s="8"/>
      <c r="D73" s="8">
        <v>0.93799999999999994</v>
      </c>
      <c r="E73" s="8">
        <v>0.66900000000000004</v>
      </c>
      <c r="F73" s="8">
        <v>0.93799999999999994</v>
      </c>
      <c r="G73" s="8">
        <v>0.94</v>
      </c>
      <c r="H73" s="8">
        <v>0.82099999999999995</v>
      </c>
      <c r="I73" s="8">
        <v>0.86499999999999999</v>
      </c>
      <c r="J73" s="8">
        <v>0.95431999999999995</v>
      </c>
      <c r="K73" s="8">
        <v>0.95106000000000002</v>
      </c>
      <c r="L73" s="8">
        <v>0.95799999999999996</v>
      </c>
      <c r="M73" s="8">
        <v>0.95399999999999996</v>
      </c>
      <c r="N73" s="8"/>
      <c r="O73" s="8"/>
      <c r="P73" s="8"/>
      <c r="Q73" s="8"/>
      <c r="R73" s="8">
        <v>0.84013000000000004</v>
      </c>
      <c r="S73" s="8">
        <v>0.97599999999999998</v>
      </c>
      <c r="T73" s="8"/>
      <c r="U73" s="8"/>
    </row>
    <row r="74" spans="1:22">
      <c r="A74" t="s">
        <v>9</v>
      </c>
      <c r="B74" s="13">
        <v>0.91500000000000004</v>
      </c>
      <c r="C74" s="8">
        <v>0.95399999999999996</v>
      </c>
      <c r="D74" s="23">
        <v>0.78700000000000003</v>
      </c>
      <c r="E74" s="8">
        <v>0.70199999999999996</v>
      </c>
      <c r="F74" s="8">
        <v>0.84599999999999997</v>
      </c>
      <c r="G74" s="8">
        <v>0.79200000000000004</v>
      </c>
      <c r="H74" s="8">
        <v>0.77300000000000002</v>
      </c>
      <c r="I74" s="8">
        <v>0.78900000000000003</v>
      </c>
      <c r="J74" s="23">
        <v>0.90400000000000003</v>
      </c>
      <c r="K74" s="23">
        <v>0.87360000000000004</v>
      </c>
      <c r="L74" s="23">
        <v>0.92800000000000005</v>
      </c>
      <c r="M74" s="14">
        <v>0.88</v>
      </c>
      <c r="N74" s="23">
        <v>0.81279999999999997</v>
      </c>
      <c r="O74" s="23">
        <v>0.73071999999999993</v>
      </c>
      <c r="P74" s="23">
        <v>0.80200000000000005</v>
      </c>
      <c r="Q74" s="23">
        <f>1-0.275</f>
        <v>0.72499999999999998</v>
      </c>
      <c r="R74" s="8">
        <v>0.85760000000000003</v>
      </c>
      <c r="S74" s="8">
        <v>0.85899999999999999</v>
      </c>
      <c r="T74" s="8">
        <v>0.91300000000000003</v>
      </c>
      <c r="U74" s="8">
        <v>0.92500000000000004</v>
      </c>
      <c r="V74" s="6"/>
    </row>
    <row r="75" spans="1:22">
      <c r="A75" t="s">
        <v>19</v>
      </c>
      <c r="B75" s="13">
        <v>0.95099999999999996</v>
      </c>
      <c r="C75" s="8">
        <v>0.95399999999999996</v>
      </c>
      <c r="D75" s="23">
        <v>0.9</v>
      </c>
      <c r="E75" s="8">
        <v>0.86399999999999999</v>
      </c>
      <c r="F75" s="8">
        <v>0.93799999999999994</v>
      </c>
      <c r="G75" s="8">
        <v>0.95</v>
      </c>
      <c r="H75" s="8">
        <v>0.95</v>
      </c>
      <c r="I75" s="8">
        <v>0.95</v>
      </c>
      <c r="J75" s="23">
        <v>0.87436999999999998</v>
      </c>
      <c r="K75" s="23">
        <v>0.83718999999999999</v>
      </c>
      <c r="L75" s="23">
        <v>0.96799999999999997</v>
      </c>
      <c r="M75" s="14">
        <v>0.91700000000000004</v>
      </c>
      <c r="N75" s="23">
        <v>0.64319999999999999</v>
      </c>
      <c r="O75" s="23">
        <v>0.93236099999999988</v>
      </c>
      <c r="P75" s="23"/>
      <c r="Q75" s="23">
        <f>1-0.089</f>
        <v>0.91100000000000003</v>
      </c>
      <c r="R75" s="8">
        <v>0.65829000000000004</v>
      </c>
      <c r="S75" s="8">
        <v>0.97099999999999997</v>
      </c>
      <c r="T75" s="8">
        <v>0.96440000000000003</v>
      </c>
      <c r="U75" s="8">
        <v>0.96599999999999997</v>
      </c>
      <c r="V75" s="6"/>
    </row>
    <row r="76" spans="1:22">
      <c r="A76" t="s">
        <v>15</v>
      </c>
      <c r="B76" s="13">
        <v>0.99</v>
      </c>
      <c r="C76" s="8">
        <v>1</v>
      </c>
      <c r="D76" s="23">
        <v>0.88</v>
      </c>
      <c r="E76" s="8">
        <v>0.91700000000000004</v>
      </c>
      <c r="F76" s="8">
        <v>0.98299999999999998</v>
      </c>
      <c r="G76" s="8">
        <v>0.99299999999999999</v>
      </c>
      <c r="H76" s="8">
        <v>0.98699999999999999</v>
      </c>
      <c r="I76" s="8">
        <v>0.98699999999999999</v>
      </c>
      <c r="J76" s="23">
        <v>0.97333000000000003</v>
      </c>
      <c r="K76" s="23">
        <v>0.91</v>
      </c>
      <c r="L76" s="23">
        <v>0.97</v>
      </c>
      <c r="M76" s="14">
        <v>0.96699999999999997</v>
      </c>
      <c r="N76" s="23">
        <v>0.47</v>
      </c>
      <c r="O76" s="23">
        <v>0.9189989999999999</v>
      </c>
      <c r="P76" s="23">
        <v>0.96299999999999997</v>
      </c>
      <c r="Q76" s="23">
        <f>1-0.013</f>
        <v>0.98699999999999999</v>
      </c>
      <c r="R76" s="8">
        <v>0.96</v>
      </c>
      <c r="S76" s="8">
        <v>0.96</v>
      </c>
      <c r="T76" s="8">
        <v>0.99270000000000003</v>
      </c>
      <c r="U76" s="8">
        <v>0.99199999999999999</v>
      </c>
      <c r="V76" s="6"/>
    </row>
    <row r="77" spans="1:22">
      <c r="A77" t="s">
        <v>98</v>
      </c>
      <c r="B77" s="8">
        <f>1-0.078947368</f>
        <v>0.92105263199999998</v>
      </c>
      <c r="C77" s="8"/>
      <c r="D77" s="8">
        <v>0.67999999999999905</v>
      </c>
      <c r="E77" s="8">
        <v>0.57499999999999996</v>
      </c>
      <c r="F77" s="8">
        <v>0.75</v>
      </c>
      <c r="G77" s="8">
        <v>0.77200000000000002</v>
      </c>
      <c r="H77" s="8">
        <v>0.79400000000000004</v>
      </c>
      <c r="I77" s="8">
        <v>0.73699999999999999</v>
      </c>
      <c r="J77" s="8">
        <v>0.61841999999999997</v>
      </c>
      <c r="K77" s="8">
        <v>0.61404000000000003</v>
      </c>
      <c r="L77" s="8">
        <v>0.95199999999999996</v>
      </c>
      <c r="M77" s="8">
        <v>0.91700000000000004</v>
      </c>
      <c r="N77" s="8"/>
      <c r="O77" s="8"/>
      <c r="P77" s="8"/>
      <c r="Q77" s="8"/>
      <c r="R77" s="8">
        <v>0.55701999999999996</v>
      </c>
      <c r="S77" s="8">
        <v>0.96899999999999997</v>
      </c>
      <c r="T77" s="8"/>
      <c r="U77" s="8"/>
    </row>
    <row r="78" spans="1:22">
      <c r="A78" t="s">
        <v>99</v>
      </c>
      <c r="B78" s="8">
        <f>1-0.084615385</f>
        <v>0.91538461500000001</v>
      </c>
      <c r="C78" s="8"/>
      <c r="D78" s="8">
        <v>0.80800000000000005</v>
      </c>
      <c r="E78" s="8">
        <v>0.54600000000000004</v>
      </c>
      <c r="F78" s="8">
        <v>0.90800000000000003</v>
      </c>
      <c r="G78" s="8">
        <v>0.83799999999999997</v>
      </c>
      <c r="H78" s="8">
        <v>0.83799999999999997</v>
      </c>
      <c r="I78" s="8">
        <v>0.83799999999999997</v>
      </c>
      <c r="J78" s="8">
        <v>0.79230999999999996</v>
      </c>
      <c r="K78" s="8">
        <v>0.63077000000000005</v>
      </c>
      <c r="L78" s="8">
        <v>0.96199999999999997</v>
      </c>
      <c r="M78" s="8">
        <v>0.90800000000000003</v>
      </c>
      <c r="N78" s="8"/>
      <c r="O78" s="8"/>
      <c r="P78" s="8"/>
      <c r="Q78" s="8"/>
      <c r="R78" s="8">
        <v>0.64615</v>
      </c>
      <c r="S78" s="8">
        <v>0.93100000000000005</v>
      </c>
      <c r="T78" s="8"/>
      <c r="U78" s="8"/>
    </row>
    <row r="79" spans="1:22">
      <c r="A79" t="s">
        <v>14</v>
      </c>
      <c r="B79" s="13">
        <v>0.99</v>
      </c>
      <c r="C79" s="8">
        <v>0.99</v>
      </c>
      <c r="D79" s="23">
        <v>0.76</v>
      </c>
      <c r="E79" s="8">
        <v>0.57999999999999996</v>
      </c>
      <c r="F79" s="8">
        <v>0.99</v>
      </c>
      <c r="G79" s="8">
        <v>1</v>
      </c>
      <c r="H79" s="8">
        <v>1</v>
      </c>
      <c r="I79" s="8">
        <v>1</v>
      </c>
      <c r="J79" s="23">
        <v>0.81</v>
      </c>
      <c r="K79" s="23">
        <v>0.85</v>
      </c>
      <c r="L79" s="23">
        <v>1</v>
      </c>
      <c r="M79" s="14">
        <v>0.95</v>
      </c>
      <c r="N79" s="23">
        <v>1</v>
      </c>
      <c r="O79" s="23">
        <v>0.998</v>
      </c>
      <c r="P79" s="23">
        <v>1</v>
      </c>
      <c r="Q79" s="23">
        <v>1</v>
      </c>
      <c r="R79" s="8">
        <v>0.79</v>
      </c>
      <c r="S79" s="8">
        <v>1</v>
      </c>
      <c r="T79" s="8">
        <v>1</v>
      </c>
      <c r="U79" s="8">
        <v>0.98</v>
      </c>
      <c r="V79" s="6"/>
    </row>
    <row r="80" spans="1:22">
      <c r="A80" t="s">
        <v>2</v>
      </c>
      <c r="B80" s="13">
        <v>1</v>
      </c>
      <c r="C80" s="8">
        <v>1</v>
      </c>
      <c r="D80" s="16">
        <v>0.91</v>
      </c>
      <c r="E80" s="8">
        <v>0.46499999999999903</v>
      </c>
      <c r="F80" s="8">
        <v>0.998</v>
      </c>
      <c r="G80" s="8">
        <v>1</v>
      </c>
      <c r="H80" s="8">
        <v>1</v>
      </c>
      <c r="I80" s="8">
        <v>1</v>
      </c>
      <c r="J80" s="23">
        <v>0.93425000000000002</v>
      </c>
      <c r="K80" s="23">
        <v>0.77449999999999997</v>
      </c>
      <c r="L80" s="23">
        <v>0.996</v>
      </c>
      <c r="M80" s="14">
        <v>0.97099999999999997</v>
      </c>
      <c r="N80" s="16">
        <v>0.53900000000000003</v>
      </c>
      <c r="O80" s="16">
        <v>0.88652500000000001</v>
      </c>
      <c r="P80" s="16">
        <v>0.871</v>
      </c>
      <c r="Q80" s="16">
        <f>1-0.004</f>
        <v>0.996</v>
      </c>
      <c r="R80" s="8">
        <v>0.45674999999999999</v>
      </c>
      <c r="S80" s="8">
        <v>0.98499999999999999</v>
      </c>
      <c r="T80" s="8">
        <v>0.997</v>
      </c>
      <c r="U80" s="8">
        <v>0.999</v>
      </c>
      <c r="V80" s="6"/>
    </row>
    <row r="81" spans="1:22">
      <c r="A81" t="s">
        <v>29</v>
      </c>
      <c r="B81" s="13">
        <v>0.93300000000000005</v>
      </c>
      <c r="C81" s="8">
        <v>0.98499999999999999</v>
      </c>
      <c r="D81" s="23">
        <v>0.747</v>
      </c>
      <c r="E81" s="8">
        <v>0.55499999999999905</v>
      </c>
      <c r="F81" s="8">
        <v>0.86799999999999999</v>
      </c>
      <c r="G81" s="8">
        <v>0.90400000000000003</v>
      </c>
      <c r="H81" s="8">
        <v>0.89600000000000002</v>
      </c>
      <c r="I81" s="8">
        <v>0.90400000000000003</v>
      </c>
      <c r="J81" s="23">
        <v>0.91835</v>
      </c>
      <c r="K81" s="23">
        <v>0.74626999999999999</v>
      </c>
      <c r="L81" s="23">
        <v>0.98399999999999999</v>
      </c>
      <c r="M81" s="14">
        <v>0.95199999999999996</v>
      </c>
      <c r="N81" s="23">
        <v>0.85601400000000005</v>
      </c>
      <c r="O81" s="23">
        <v>0.90974900000000003</v>
      </c>
      <c r="P81" s="23"/>
      <c r="Q81" s="23">
        <f>1-0.011</f>
        <v>0.98899999999999999</v>
      </c>
      <c r="R81" s="8">
        <v>0.70148999999999995</v>
      </c>
      <c r="S81" s="8">
        <v>0.999</v>
      </c>
      <c r="T81" s="8">
        <v>0.99739999999999995</v>
      </c>
      <c r="U81" s="8">
        <v>0.95399999999999996</v>
      </c>
      <c r="V81" s="6"/>
    </row>
    <row r="82" spans="1:22">
      <c r="A82" t="s">
        <v>51</v>
      </c>
      <c r="B82" s="8">
        <v>0.80094919039642609</v>
      </c>
      <c r="C82" s="8">
        <v>0.80400000000000005</v>
      </c>
      <c r="D82" s="8">
        <v>0.73899999999999999</v>
      </c>
      <c r="E82" s="8">
        <v>0.63100000000000001</v>
      </c>
      <c r="F82" s="8">
        <v>0.77300000000000002</v>
      </c>
      <c r="G82" s="8">
        <v>0.72799999999999998</v>
      </c>
      <c r="H82" s="8">
        <v>0.71299999999999997</v>
      </c>
      <c r="I82" s="8">
        <v>0.72399999999999998</v>
      </c>
      <c r="J82" s="8">
        <v>0.76075000000000004</v>
      </c>
      <c r="K82" s="14">
        <v>0.73897000000000002</v>
      </c>
      <c r="L82" s="8">
        <v>0.75900000000000001</v>
      </c>
      <c r="M82" s="8">
        <v>0.752</v>
      </c>
      <c r="N82" s="13"/>
      <c r="O82" s="8">
        <v>0.70680555555555558</v>
      </c>
      <c r="P82" s="8"/>
      <c r="Q82" s="8">
        <f>1-0.324</f>
        <v>0.67599999999999993</v>
      </c>
      <c r="R82" s="8">
        <v>0.66498999999999997</v>
      </c>
      <c r="S82" s="8">
        <v>0.73</v>
      </c>
      <c r="T82" s="8">
        <v>0.79980000000000007</v>
      </c>
      <c r="U82" s="8">
        <v>0.83599999999999997</v>
      </c>
      <c r="V82" s="6"/>
    </row>
    <row r="83" spans="1:22">
      <c r="A83" t="s">
        <v>50</v>
      </c>
      <c r="B83" s="8">
        <v>0.71719709659408093</v>
      </c>
      <c r="C83" s="8">
        <v>0.73299999999999998</v>
      </c>
      <c r="D83" s="8">
        <v>0.66200000000000003</v>
      </c>
      <c r="E83" s="8">
        <v>0.54800000000000004</v>
      </c>
      <c r="F83" s="8">
        <v>0.69899999999999995</v>
      </c>
      <c r="G83" s="8">
        <v>0.63400000000000001</v>
      </c>
      <c r="H83" s="8">
        <v>0.60299999999999998</v>
      </c>
      <c r="I83" s="8">
        <v>0.60399999999999998</v>
      </c>
      <c r="J83" s="8">
        <v>0.67950999999999995</v>
      </c>
      <c r="K83" s="14">
        <v>0.68872</v>
      </c>
      <c r="L83" s="8">
        <v>0.68700000000000006</v>
      </c>
      <c r="M83" s="8">
        <v>0.67800000000000005</v>
      </c>
      <c r="N83" s="13"/>
      <c r="O83" s="8">
        <v>0.60825777777777779</v>
      </c>
      <c r="P83" s="8"/>
      <c r="Q83" s="8">
        <f>1-0.364</f>
        <v>0.63600000000000001</v>
      </c>
      <c r="R83" s="8">
        <v>0.55583000000000005</v>
      </c>
      <c r="S83" s="8">
        <v>0.63600000000000001</v>
      </c>
      <c r="T83" s="8">
        <v>0.71289999999999998</v>
      </c>
      <c r="U83" s="8">
        <v>0.751</v>
      </c>
      <c r="V83" s="6"/>
    </row>
    <row r="84" spans="1:22">
      <c r="A84" t="s">
        <v>49</v>
      </c>
      <c r="B84" s="8">
        <v>0.70965940815187001</v>
      </c>
      <c r="C84" s="8">
        <v>0.73499999999999999</v>
      </c>
      <c r="D84" s="8">
        <v>0.65</v>
      </c>
      <c r="E84" s="8">
        <v>0.53700000000000003</v>
      </c>
      <c r="F84" s="8">
        <v>0.67799999999999905</v>
      </c>
      <c r="G84" s="8">
        <v>0.65799999999999903</v>
      </c>
      <c r="H84" s="8">
        <v>0.66200000000000003</v>
      </c>
      <c r="I84" s="8">
        <v>0.65600000000000003</v>
      </c>
      <c r="J84" s="8">
        <v>0.70296000000000003</v>
      </c>
      <c r="K84" s="14">
        <v>0.69457999999999998</v>
      </c>
      <c r="L84" s="8">
        <v>0.68799999999999994</v>
      </c>
      <c r="M84" s="8">
        <v>0.65400000000000003</v>
      </c>
      <c r="N84" s="13"/>
      <c r="O84" s="8">
        <v>0.63561555555555549</v>
      </c>
      <c r="P84" s="8"/>
      <c r="Q84" s="8">
        <f>1-0.357</f>
        <v>0.64300000000000002</v>
      </c>
      <c r="R84" s="8">
        <v>0.56337000000000004</v>
      </c>
      <c r="S84" s="8">
        <v>0.66399999999999904</v>
      </c>
      <c r="T84" s="8">
        <v>0.73150000000000004</v>
      </c>
      <c r="U84" s="8">
        <v>0.78300000000000003</v>
      </c>
      <c r="V84" s="6"/>
    </row>
    <row r="85" spans="1:22">
      <c r="A85" t="s">
        <v>90</v>
      </c>
      <c r="B85" s="8">
        <f>1-0.028754886</f>
        <v>0.97124511400000002</v>
      </c>
      <c r="C85" s="8"/>
      <c r="D85" s="8">
        <v>0.94799999999999995</v>
      </c>
      <c r="E85" s="8">
        <v>0.85</v>
      </c>
      <c r="F85" s="8">
        <v>0.96599999999999997</v>
      </c>
      <c r="G85" s="8">
        <v>0.89200000000000002</v>
      </c>
      <c r="H85" s="8">
        <v>0.89200000000000002</v>
      </c>
      <c r="I85" s="8">
        <v>0.89500000000000002</v>
      </c>
      <c r="J85" s="8">
        <v>0.95365999999999995</v>
      </c>
      <c r="K85" s="8">
        <v>0.92518</v>
      </c>
      <c r="L85" s="8">
        <v>0.94099999999999995</v>
      </c>
      <c r="M85" s="8">
        <v>0.94099999999999995</v>
      </c>
      <c r="N85" s="8"/>
      <c r="O85" s="8"/>
      <c r="P85" s="8"/>
      <c r="Q85" s="8"/>
      <c r="R85" s="8">
        <v>0.89056000000000002</v>
      </c>
      <c r="S85" s="8">
        <v>0.90200000000000002</v>
      </c>
      <c r="T85" s="8"/>
      <c r="U85" s="8"/>
    </row>
    <row r="86" spans="1:22">
      <c r="A86" t="s">
        <v>4</v>
      </c>
      <c r="B86" s="13">
        <v>0.997</v>
      </c>
      <c r="C86" s="8">
        <v>0.999</v>
      </c>
      <c r="D86" s="23">
        <v>0.995</v>
      </c>
      <c r="E86" s="8">
        <v>0.65400000000000003</v>
      </c>
      <c r="F86" s="8">
        <v>0.995</v>
      </c>
      <c r="G86" s="8">
        <v>0.98</v>
      </c>
      <c r="H86" s="8">
        <v>0.95499999999999996</v>
      </c>
      <c r="I86" s="8">
        <v>0.97099999999999997</v>
      </c>
      <c r="J86" s="23">
        <v>0.99626999999999999</v>
      </c>
      <c r="K86" s="23">
        <v>0.98670000000000002</v>
      </c>
      <c r="L86" s="23">
        <v>0.999</v>
      </c>
      <c r="M86" s="14">
        <v>0.998</v>
      </c>
      <c r="N86" s="23">
        <v>0.99880000000000002</v>
      </c>
      <c r="O86" s="23">
        <v>0.9964400000000001</v>
      </c>
      <c r="P86" s="23">
        <v>0.997</v>
      </c>
      <c r="Q86" s="23">
        <f>1-0.002</f>
        <v>0.998</v>
      </c>
      <c r="R86" s="8">
        <v>0.70392999999999994</v>
      </c>
      <c r="S86" s="8">
        <v>0.999</v>
      </c>
      <c r="T86" s="8">
        <v>0.99619999999999997</v>
      </c>
      <c r="U86" s="8">
        <v>0.996</v>
      </c>
      <c r="V86" s="6"/>
    </row>
    <row r="87" spans="1:22">
      <c r="A87" t="s">
        <v>55</v>
      </c>
      <c r="B87" s="13"/>
      <c r="C87" s="13"/>
      <c r="D87" s="8">
        <v>0.66900000000000004</v>
      </c>
      <c r="E87" s="8">
        <v>0.433</v>
      </c>
      <c r="F87" s="8">
        <v>0.66900000000000004</v>
      </c>
      <c r="G87" s="8">
        <v>0.71299999999999997</v>
      </c>
      <c r="H87" s="8">
        <v>0.71299999999999997</v>
      </c>
      <c r="I87" s="8">
        <v>0.71299999999999997</v>
      </c>
      <c r="J87" s="14">
        <v>0.76032999999999995</v>
      </c>
      <c r="K87" s="14">
        <v>0.60606000000000004</v>
      </c>
      <c r="L87" s="8">
        <v>0.80400000000000005</v>
      </c>
      <c r="M87" s="8">
        <v>0.80700000000000005</v>
      </c>
      <c r="N87" s="13">
        <v>0.72599999999999998</v>
      </c>
      <c r="O87" s="13"/>
      <c r="P87" s="8"/>
      <c r="Q87" s="8"/>
      <c r="R87" s="8">
        <v>0.48347000000000001</v>
      </c>
      <c r="S87" s="8">
        <v>0.78500000000000003</v>
      </c>
      <c r="T87" s="8"/>
      <c r="U87" s="8"/>
    </row>
    <row r="88" spans="1:22">
      <c r="A88" t="s">
        <v>91</v>
      </c>
      <c r="B88" s="8"/>
      <c r="C88" s="8"/>
      <c r="D88" s="8">
        <v>0.61099999999999999</v>
      </c>
      <c r="E88" s="8">
        <v>0.55600000000000005</v>
      </c>
      <c r="F88" s="8">
        <v>0.61099999999999999</v>
      </c>
      <c r="G88" s="8">
        <v>0.57399999999999995</v>
      </c>
      <c r="H88" s="8">
        <v>0.59299999999999997</v>
      </c>
      <c r="I88" s="8">
        <v>0.61099999999999999</v>
      </c>
      <c r="J88" s="8">
        <v>0.87036999999999998</v>
      </c>
      <c r="K88" s="8">
        <v>0.72221999999999997</v>
      </c>
      <c r="L88" s="8">
        <v>0.83299999999999996</v>
      </c>
      <c r="M88" s="8">
        <v>0.61099999999999999</v>
      </c>
      <c r="N88" s="8"/>
      <c r="O88" s="8"/>
      <c r="P88" s="8"/>
      <c r="Q88" s="8"/>
      <c r="R88" s="8">
        <v>0.57406999999999997</v>
      </c>
      <c r="S88" s="8">
        <v>0.70399999999999996</v>
      </c>
      <c r="T88" s="8"/>
      <c r="U88" s="8"/>
    </row>
    <row r="89" spans="1:22">
      <c r="A89" t="s">
        <v>48</v>
      </c>
      <c r="B89" s="8">
        <v>0.77429467084639503</v>
      </c>
      <c r="C89" s="8">
        <v>0.73399999999999999</v>
      </c>
      <c r="D89" s="8">
        <v>0.61799999999999999</v>
      </c>
      <c r="E89" s="8">
        <v>0.27100000000000002</v>
      </c>
      <c r="F89" s="8">
        <v>0.748</v>
      </c>
      <c r="G89" s="8">
        <v>0.64900000000000002</v>
      </c>
      <c r="H89" s="8">
        <v>0.65200000000000002</v>
      </c>
      <c r="I89" s="8">
        <v>0.65200000000000002</v>
      </c>
      <c r="J89" s="8">
        <v>0.61285000000000001</v>
      </c>
      <c r="K89" s="14">
        <v>0.55955999999999995</v>
      </c>
      <c r="L89" s="8">
        <v>0.65500000000000003</v>
      </c>
      <c r="M89" s="8">
        <v>0.64300000000000002</v>
      </c>
      <c r="N89" s="13"/>
      <c r="O89" s="8">
        <v>0.437</v>
      </c>
      <c r="P89" s="8"/>
      <c r="Q89" s="15">
        <f>1-0.436</f>
        <v>0.56400000000000006</v>
      </c>
      <c r="R89" s="8">
        <v>0.47805999999999998</v>
      </c>
      <c r="S89" s="8">
        <v>0.56099999999999905</v>
      </c>
      <c r="T89" s="8">
        <v>0.66020000000000001</v>
      </c>
      <c r="U89" s="8">
        <v>0.69799999999999995</v>
      </c>
      <c r="V89" s="6"/>
    </row>
    <row r="90" spans="1:22">
      <c r="A90" t="s">
        <v>92</v>
      </c>
      <c r="B90" s="8">
        <f>1-0.225705329</f>
        <v>0.77429467100000005</v>
      </c>
      <c r="C90" s="8"/>
      <c r="D90" s="8">
        <v>0.61799999999999999</v>
      </c>
      <c r="E90" s="8">
        <v>0.27100000000000002</v>
      </c>
      <c r="F90" s="8">
        <v>0.748</v>
      </c>
      <c r="G90" s="8">
        <f>1-0.252</f>
        <v>0.748</v>
      </c>
      <c r="H90" s="8">
        <v>0.64100000000000001</v>
      </c>
      <c r="I90" s="8">
        <v>0.65500000000000003</v>
      </c>
      <c r="J90" s="8">
        <v>0.61285000000000001</v>
      </c>
      <c r="K90" s="8">
        <v>0.55955999999999995</v>
      </c>
      <c r="L90" s="8">
        <v>0.65500000000000003</v>
      </c>
      <c r="M90" s="8">
        <v>0.64300000000000002</v>
      </c>
      <c r="N90" s="8"/>
      <c r="O90" s="8">
        <v>0.437</v>
      </c>
      <c r="P90" s="8"/>
      <c r="Q90" s="15">
        <f>1-0.436</f>
        <v>0.56400000000000006</v>
      </c>
      <c r="R90" s="8">
        <v>0.47805999999999998</v>
      </c>
      <c r="S90" s="8">
        <v>0.50900000000000001</v>
      </c>
      <c r="T90" s="8"/>
      <c r="U90" s="8"/>
    </row>
    <row r="91" spans="1:22">
      <c r="A91" t="s">
        <v>93</v>
      </c>
      <c r="B91" s="8"/>
      <c r="C91" s="8"/>
      <c r="D91" s="8">
        <v>0.36499999999999999</v>
      </c>
      <c r="E91" s="8">
        <v>0.214999999999999</v>
      </c>
      <c r="F91" s="8">
        <v>0.41399999999999998</v>
      </c>
      <c r="G91" s="8">
        <v>0.46399999999999902</v>
      </c>
      <c r="H91" s="8">
        <v>0.49199999999999999</v>
      </c>
      <c r="I91" s="8">
        <v>0.49199999999999999</v>
      </c>
      <c r="J91" s="8">
        <v>0.44751000000000002</v>
      </c>
      <c r="K91" s="8">
        <v>0.38673999999999997</v>
      </c>
      <c r="L91" s="8">
        <v>0.60799999999999998</v>
      </c>
      <c r="M91" s="8">
        <v>0.59699999999999998</v>
      </c>
      <c r="N91" s="8"/>
      <c r="O91" s="8"/>
      <c r="P91" s="8"/>
      <c r="Q91" s="8"/>
      <c r="R91" s="8">
        <v>0.33149000000000001</v>
      </c>
      <c r="S91" s="8">
        <v>0.60199999999999998</v>
      </c>
      <c r="T91" s="8"/>
      <c r="U91" s="8"/>
    </row>
    <row r="92" spans="1:22">
      <c r="A92" t="s">
        <v>94</v>
      </c>
      <c r="B92" s="13"/>
      <c r="C92" s="13"/>
      <c r="D92" s="8">
        <v>0.58599999999999997</v>
      </c>
      <c r="E92" s="8">
        <v>0.54099999999999904</v>
      </c>
      <c r="F92" s="8">
        <v>0.58599999999999997</v>
      </c>
      <c r="G92" s="8">
        <v>0.66300000000000003</v>
      </c>
      <c r="H92" s="8">
        <v>0.60199999999999998</v>
      </c>
      <c r="I92" s="8">
        <v>0.624</v>
      </c>
      <c r="J92" s="8">
        <v>0.58011000000000001</v>
      </c>
      <c r="K92" s="8">
        <v>0.50829000000000002</v>
      </c>
      <c r="L92" s="8">
        <v>0.75700000000000001</v>
      </c>
      <c r="M92" s="8">
        <v>0.71799999999999997</v>
      </c>
      <c r="N92" s="13"/>
      <c r="O92" s="13"/>
      <c r="P92" s="8"/>
      <c r="Q92" s="8"/>
      <c r="R92" s="8">
        <v>0.58564000000000005</v>
      </c>
      <c r="S92" s="8">
        <v>0.68500000000000005</v>
      </c>
      <c r="T92" s="8"/>
      <c r="U92" s="8"/>
    </row>
    <row r="93" spans="1:22">
      <c r="A93" t="s">
        <v>10</v>
      </c>
      <c r="B93" s="13">
        <v>0.879</v>
      </c>
      <c r="C93" s="8">
        <v>0.88700000000000001</v>
      </c>
      <c r="D93" s="23">
        <v>0.83</v>
      </c>
      <c r="E93" s="8">
        <v>0.497</v>
      </c>
      <c r="F93" s="8">
        <v>0.84399999999999997</v>
      </c>
      <c r="G93" s="8">
        <v>0.83599999999999997</v>
      </c>
      <c r="H93" s="8">
        <v>0.65799999999999903</v>
      </c>
      <c r="I93" s="8">
        <v>0.72099999999999997</v>
      </c>
      <c r="J93" s="23">
        <v>0.80767</v>
      </c>
      <c r="K93" s="23">
        <v>0.78932999999999998</v>
      </c>
      <c r="L93" s="23">
        <v>0.91900000000000004</v>
      </c>
      <c r="M93" s="14">
        <v>0.84099999999999997</v>
      </c>
      <c r="N93" s="23">
        <v>0.74</v>
      </c>
      <c r="O93" s="23">
        <v>0.75066600000000006</v>
      </c>
      <c r="P93" s="16">
        <v>0.83</v>
      </c>
      <c r="Q93" s="16">
        <f>1-0.151</f>
        <v>0.84899999999999998</v>
      </c>
      <c r="R93" s="8">
        <v>0.54232999999999998</v>
      </c>
      <c r="S93" s="8">
        <v>0.83099999999999996</v>
      </c>
      <c r="T93" s="8">
        <v>0.84989999999999999</v>
      </c>
      <c r="U93" s="8">
        <v>0.85099999999999998</v>
      </c>
      <c r="V93" s="6"/>
    </row>
  </sheetData>
  <sortState ref="A3:AC93">
    <sortCondition ref="A3:A93"/>
  </sortState>
  <pageMargins left="0.23622047244094491" right="0.23622047244094491" top="0.23622047244094491" bottom="0.23622047244094491" header="0.31496062992125984" footer="0.23622047244094491"/>
  <pageSetup scale="49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results.csv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Patrick Schäfer</cp:lastModifiedBy>
  <cp:lastPrinted>2013-08-26T16:25:47Z</cp:lastPrinted>
  <dcterms:created xsi:type="dcterms:W3CDTF">2012-10-23T03:01:51Z</dcterms:created>
  <dcterms:modified xsi:type="dcterms:W3CDTF">2015-09-30T11:48:17Z</dcterms:modified>
</cp:coreProperties>
</file>